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ОВ1\"/>
    </mc:Choice>
  </mc:AlternateContent>
  <xr:revisionPtr revIDLastSave="0" documentId="13_ncr:1_{A2729AAE-C6D8-446C-98D2-7F11B5CDB2CF}" xr6:coauthVersionLast="45" xr6:coauthVersionMax="45" xr10:uidLastSave="{00000000-0000-0000-0000-000000000000}"/>
  <bookViews>
    <workbookView xWindow="-120" yWindow="-120" windowWidth="29040" windowHeight="15990" xr2:uid="{86971A54-F7A6-4E34-A1C2-F86BF83B155A}"/>
  </bookViews>
  <sheets>
    <sheet name="КП К18 " sheetId="2" r:id="rId1"/>
    <sheet name="Радиатор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6" i="2" l="1"/>
  <c r="H395" i="2"/>
  <c r="H387" i="2"/>
  <c r="I386" i="2"/>
  <c r="E442" i="2"/>
  <c r="E439" i="2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20" i="3"/>
  <c r="K121" i="3"/>
  <c r="K122" i="3"/>
  <c r="K123" i="3"/>
  <c r="K124" i="3"/>
  <c r="K125" i="3"/>
  <c r="K126" i="3"/>
  <c r="K127" i="3"/>
  <c r="K128" i="3"/>
  <c r="K129" i="3"/>
  <c r="K119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465" i="2"/>
  <c r="H454" i="2"/>
  <c r="K118" i="3" l="1"/>
  <c r="L118" i="3" s="1"/>
  <c r="E118" i="3" s="1"/>
  <c r="I118" i="3" s="1"/>
  <c r="I486" i="2"/>
  <c r="E485" i="2"/>
  <c r="I485" i="2" s="1"/>
  <c r="H484" i="2"/>
  <c r="H483" i="2"/>
  <c r="H482" i="2"/>
  <c r="H481" i="2"/>
  <c r="E480" i="2"/>
  <c r="I480" i="2" s="1"/>
  <c r="H479" i="2"/>
  <c r="H478" i="2"/>
  <c r="H477" i="2"/>
  <c r="E476" i="2"/>
  <c r="I476" i="2" s="1"/>
  <c r="H475" i="2"/>
  <c r="H474" i="2"/>
  <c r="H473" i="2"/>
  <c r="H472" i="2"/>
  <c r="H471" i="2"/>
  <c r="H470" i="2"/>
  <c r="H469" i="2"/>
  <c r="H468" i="2"/>
  <c r="H467" i="2"/>
  <c r="H466" i="2"/>
  <c r="H464" i="2"/>
  <c r="H463" i="2"/>
  <c r="H462" i="2"/>
  <c r="H461" i="2"/>
  <c r="H460" i="2"/>
  <c r="H459" i="2"/>
  <c r="H458" i="2"/>
  <c r="H457" i="2"/>
  <c r="H456" i="2"/>
  <c r="H455" i="2"/>
  <c r="H453" i="2"/>
  <c r="H452" i="2"/>
  <c r="I451" i="2"/>
  <c r="H449" i="2"/>
  <c r="I448" i="2"/>
  <c r="H447" i="2"/>
  <c r="H446" i="2"/>
  <c r="H445" i="2"/>
  <c r="E444" i="2"/>
  <c r="I444" i="2" s="1"/>
  <c r="H443" i="2"/>
  <c r="H442" i="2"/>
  <c r="H441" i="2"/>
  <c r="H440" i="2"/>
  <c r="H439" i="2"/>
  <c r="H438" i="2"/>
  <c r="E437" i="2"/>
  <c r="I437" i="2" s="1"/>
  <c r="H435" i="2"/>
  <c r="H434" i="2"/>
  <c r="H433" i="2"/>
  <c r="H432" i="2"/>
  <c r="H431" i="2"/>
  <c r="H430" i="2"/>
  <c r="H429" i="2"/>
  <c r="H428" i="2"/>
  <c r="H427" i="2"/>
  <c r="H426" i="2"/>
  <c r="H425" i="2"/>
  <c r="E424" i="2"/>
  <c r="I424" i="2" s="1"/>
  <c r="E421" i="2"/>
  <c r="I421" i="2" s="1"/>
  <c r="E420" i="2"/>
  <c r="H420" i="2" s="1"/>
  <c r="E419" i="2"/>
  <c r="H419" i="2" s="1"/>
  <c r="I418" i="2"/>
  <c r="H418" i="2"/>
  <c r="H417" i="2"/>
  <c r="H416" i="2"/>
  <c r="E415" i="2"/>
  <c r="H415" i="2" s="1"/>
  <c r="H414" i="2"/>
  <c r="I413" i="2"/>
  <c r="H412" i="2"/>
  <c r="E411" i="2"/>
  <c r="H411" i="2" s="1"/>
  <c r="H410" i="2"/>
  <c r="I409" i="2"/>
  <c r="E408" i="2"/>
  <c r="H408" i="2" s="1"/>
  <c r="H407" i="2"/>
  <c r="I406" i="2"/>
  <c r="H405" i="2"/>
  <c r="H404" i="2"/>
  <c r="I403" i="2"/>
  <c r="E402" i="2"/>
  <c r="H402" i="2" s="1"/>
  <c r="H401" i="2"/>
  <c r="I400" i="2"/>
  <c r="E399" i="2"/>
  <c r="H399" i="2" s="1"/>
  <c r="H398" i="2"/>
  <c r="I397" i="2"/>
  <c r="H396" i="2"/>
  <c r="H394" i="2"/>
  <c r="E393" i="2"/>
  <c r="I393" i="2" s="1"/>
  <c r="H392" i="2"/>
  <c r="H391" i="2"/>
  <c r="E390" i="2"/>
  <c r="H390" i="2" s="1"/>
  <c r="H389" i="2"/>
  <c r="I388" i="2"/>
  <c r="H385" i="2"/>
  <c r="H384" i="2"/>
  <c r="E383" i="2"/>
  <c r="H383" i="2" s="1"/>
  <c r="I382" i="2"/>
  <c r="H381" i="2"/>
  <c r="I380" i="2"/>
  <c r="H379" i="2"/>
  <c r="I378" i="2"/>
  <c r="H377" i="2"/>
  <c r="H376" i="2"/>
  <c r="I375" i="2"/>
  <c r="E323" i="2"/>
  <c r="H323" i="2" s="1"/>
  <c r="E320" i="2"/>
  <c r="E325" i="2"/>
  <c r="I325" i="2" s="1"/>
  <c r="H330" i="2"/>
  <c r="K113" i="3"/>
  <c r="K112" i="3"/>
  <c r="K111" i="3"/>
  <c r="K110" i="3"/>
  <c r="K109" i="3"/>
  <c r="K108" i="3"/>
  <c r="K107" i="3"/>
  <c r="K106" i="3"/>
  <c r="K105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89" i="3"/>
  <c r="K88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357" i="2"/>
  <c r="H345" i="2"/>
  <c r="H342" i="2"/>
  <c r="E371" i="2"/>
  <c r="I371" i="2" s="1"/>
  <c r="E370" i="2"/>
  <c r="I370" i="2" s="1"/>
  <c r="H369" i="2"/>
  <c r="H368" i="2"/>
  <c r="H367" i="2"/>
  <c r="H366" i="2"/>
  <c r="E365" i="2"/>
  <c r="I365" i="2" s="1"/>
  <c r="H364" i="2"/>
  <c r="H363" i="2"/>
  <c r="H362" i="2"/>
  <c r="E361" i="2"/>
  <c r="I361" i="2" s="1"/>
  <c r="H360" i="2"/>
  <c r="H359" i="2"/>
  <c r="H358" i="2"/>
  <c r="H356" i="2"/>
  <c r="H355" i="2"/>
  <c r="H354" i="2"/>
  <c r="H353" i="2"/>
  <c r="H352" i="2"/>
  <c r="H351" i="2"/>
  <c r="H350" i="2"/>
  <c r="H349" i="2"/>
  <c r="H348" i="2"/>
  <c r="H347" i="2"/>
  <c r="H346" i="2"/>
  <c r="H344" i="2"/>
  <c r="H343" i="2"/>
  <c r="H341" i="2"/>
  <c r="H340" i="2"/>
  <c r="H339" i="2"/>
  <c r="H338" i="2"/>
  <c r="H337" i="2"/>
  <c r="H336" i="2"/>
  <c r="H335" i="2"/>
  <c r="I334" i="2"/>
  <c r="H332" i="2"/>
  <c r="I331" i="2"/>
  <c r="H329" i="2"/>
  <c r="H328" i="2"/>
  <c r="H327" i="2"/>
  <c r="H326" i="2"/>
  <c r="H324" i="2"/>
  <c r="H322" i="2"/>
  <c r="H321" i="2"/>
  <c r="H320" i="2"/>
  <c r="H319" i="2"/>
  <c r="E318" i="2"/>
  <c r="I318" i="2" s="1"/>
  <c r="H316" i="2"/>
  <c r="H315" i="2"/>
  <c r="H314" i="2"/>
  <c r="H313" i="2"/>
  <c r="H312" i="2"/>
  <c r="H311" i="2"/>
  <c r="H310" i="2"/>
  <c r="H309" i="2"/>
  <c r="H308" i="2"/>
  <c r="H307" i="2"/>
  <c r="H306" i="2"/>
  <c r="E305" i="2"/>
  <c r="I305" i="2" s="1"/>
  <c r="E302" i="2"/>
  <c r="E303" i="2" s="1"/>
  <c r="H303" i="2" s="1"/>
  <c r="E301" i="2"/>
  <c r="H301" i="2" s="1"/>
  <c r="E300" i="2"/>
  <c r="H300" i="2" s="1"/>
  <c r="I299" i="2"/>
  <c r="H299" i="2"/>
  <c r="H298" i="2"/>
  <c r="H297" i="2"/>
  <c r="E296" i="2"/>
  <c r="H296" i="2" s="1"/>
  <c r="H295" i="2"/>
  <c r="I294" i="2"/>
  <c r="H293" i="2"/>
  <c r="E292" i="2"/>
  <c r="H292" i="2" s="1"/>
  <c r="H291" i="2"/>
  <c r="I290" i="2"/>
  <c r="E289" i="2"/>
  <c r="H289" i="2" s="1"/>
  <c r="H288" i="2"/>
  <c r="I287" i="2"/>
  <c r="H286" i="2"/>
  <c r="H285" i="2"/>
  <c r="I284" i="2"/>
  <c r="E283" i="2"/>
  <c r="H283" i="2" s="1"/>
  <c r="H282" i="2"/>
  <c r="I281" i="2"/>
  <c r="E280" i="2"/>
  <c r="H280" i="2" s="1"/>
  <c r="H279" i="2"/>
  <c r="I278" i="2"/>
  <c r="H277" i="2"/>
  <c r="H276" i="2"/>
  <c r="E275" i="2"/>
  <c r="I275" i="2" s="1"/>
  <c r="H274" i="2"/>
  <c r="H273" i="2"/>
  <c r="E272" i="2"/>
  <c r="H272" i="2" s="1"/>
  <c r="H271" i="2"/>
  <c r="I270" i="2"/>
  <c r="H269" i="2"/>
  <c r="I268" i="2"/>
  <c r="H267" i="2"/>
  <c r="I266" i="2"/>
  <c r="H265" i="2"/>
  <c r="H264" i="2"/>
  <c r="E263" i="2"/>
  <c r="H263" i="2" s="1"/>
  <c r="I262" i="2"/>
  <c r="H261" i="2"/>
  <c r="I260" i="2"/>
  <c r="H259" i="2"/>
  <c r="E258" i="2"/>
  <c r="H258" i="2" s="1"/>
  <c r="I257" i="2"/>
  <c r="H256" i="2"/>
  <c r="H255" i="2"/>
  <c r="I254" i="2"/>
  <c r="H180" i="2"/>
  <c r="H175" i="2"/>
  <c r="H145" i="2"/>
  <c r="H149" i="2"/>
  <c r="I148" i="2"/>
  <c r="H197" i="2"/>
  <c r="E206" i="2"/>
  <c r="E203" i="2"/>
  <c r="K79" i="3"/>
  <c r="H79" i="3"/>
  <c r="K71" i="3"/>
  <c r="H71" i="3"/>
  <c r="K64" i="3"/>
  <c r="H64" i="3"/>
  <c r="K62" i="3"/>
  <c r="H62" i="3"/>
  <c r="E244" i="2"/>
  <c r="H238" i="2"/>
  <c r="H231" i="2"/>
  <c r="H226" i="2"/>
  <c r="H28" i="2"/>
  <c r="E128" i="2"/>
  <c r="E64" i="2"/>
  <c r="H76" i="2"/>
  <c r="H74" i="2"/>
  <c r="H22" i="2"/>
  <c r="I21" i="2"/>
  <c r="E83" i="2"/>
  <c r="E80" i="2"/>
  <c r="H20" i="2"/>
  <c r="E19" i="2"/>
  <c r="H19" i="2" s="1"/>
  <c r="I18" i="2"/>
  <c r="K30" i="3"/>
  <c r="H30" i="3"/>
  <c r="K15" i="3"/>
  <c r="H15" i="3"/>
  <c r="H113" i="2"/>
  <c r="H106" i="2"/>
  <c r="H105" i="2"/>
  <c r="E422" i="2" l="1"/>
  <c r="H422" i="2" s="1"/>
  <c r="I487" i="2"/>
  <c r="E423" i="2"/>
  <c r="H423" i="2" s="1"/>
  <c r="H487" i="2" s="1"/>
  <c r="K87" i="3"/>
  <c r="L87" i="3" s="1"/>
  <c r="E87" i="3" s="1"/>
  <c r="I87" i="3" s="1"/>
  <c r="I302" i="2"/>
  <c r="I372" i="2" s="1"/>
  <c r="E304" i="2"/>
  <c r="H304" i="2" s="1"/>
  <c r="H372" i="2" s="1"/>
  <c r="I146" i="2"/>
  <c r="H147" i="2"/>
  <c r="K63" i="3"/>
  <c r="H63" i="3"/>
  <c r="K55" i="3"/>
  <c r="H55" i="3"/>
  <c r="K80" i="3"/>
  <c r="K81" i="3"/>
  <c r="K82" i="3"/>
  <c r="H82" i="3"/>
  <c r="H81" i="3"/>
  <c r="H80" i="3"/>
  <c r="H78" i="3"/>
  <c r="H239" i="2"/>
  <c r="H225" i="2"/>
  <c r="H135" i="2"/>
  <c r="I488" i="2" l="1"/>
  <c r="I373" i="2"/>
  <c r="H24" i="2"/>
  <c r="E122" i="2"/>
  <c r="K16" i="3"/>
  <c r="H16" i="3"/>
  <c r="K10" i="3"/>
  <c r="H10" i="3"/>
  <c r="H97" i="2"/>
  <c r="H94" i="2"/>
  <c r="K52" i="3" l="1"/>
  <c r="K53" i="3"/>
  <c r="K54" i="3"/>
  <c r="K56" i="3"/>
  <c r="K57" i="3"/>
  <c r="K58" i="3"/>
  <c r="K59" i="3"/>
  <c r="K60" i="3"/>
  <c r="K61" i="3"/>
  <c r="K65" i="3"/>
  <c r="K66" i="3"/>
  <c r="K67" i="3"/>
  <c r="K68" i="3"/>
  <c r="K69" i="3"/>
  <c r="K70" i="3"/>
  <c r="K72" i="3"/>
  <c r="K73" i="3"/>
  <c r="K74" i="3"/>
  <c r="K75" i="3"/>
  <c r="K76" i="3"/>
  <c r="K77" i="3"/>
  <c r="K78" i="3"/>
  <c r="K51" i="3"/>
  <c r="K12" i="3"/>
  <c r="K13" i="3"/>
  <c r="K14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11" i="3"/>
  <c r="H77" i="3"/>
  <c r="H76" i="3"/>
  <c r="H75" i="3"/>
  <c r="H74" i="3"/>
  <c r="H73" i="3"/>
  <c r="H72" i="3"/>
  <c r="H70" i="3"/>
  <c r="H69" i="3"/>
  <c r="H68" i="3"/>
  <c r="H67" i="3"/>
  <c r="H66" i="3"/>
  <c r="H65" i="3"/>
  <c r="H61" i="3"/>
  <c r="H60" i="3"/>
  <c r="H59" i="3"/>
  <c r="H58" i="3"/>
  <c r="H57" i="3"/>
  <c r="H56" i="3"/>
  <c r="H54" i="3"/>
  <c r="H53" i="3"/>
  <c r="H52" i="3"/>
  <c r="H51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4" i="3"/>
  <c r="H13" i="3"/>
  <c r="H12" i="3"/>
  <c r="H11" i="3"/>
  <c r="E250" i="2"/>
  <c r="I250" i="2" s="1"/>
  <c r="E208" i="2"/>
  <c r="I208" i="2" s="1"/>
  <c r="H209" i="2"/>
  <c r="E187" i="2"/>
  <c r="I187" i="2" s="1"/>
  <c r="H199" i="2"/>
  <c r="H134" i="2"/>
  <c r="H136" i="2"/>
  <c r="H133" i="2"/>
  <c r="I132" i="2"/>
  <c r="E249" i="2"/>
  <c r="I249" i="2" s="1"/>
  <c r="H248" i="2"/>
  <c r="H247" i="2"/>
  <c r="H246" i="2"/>
  <c r="H245" i="2"/>
  <c r="I244" i="2"/>
  <c r="H243" i="2"/>
  <c r="H242" i="2"/>
  <c r="H241" i="2"/>
  <c r="E240" i="2"/>
  <c r="I240" i="2" s="1"/>
  <c r="H237" i="2"/>
  <c r="H236" i="2"/>
  <c r="H235" i="2"/>
  <c r="H234" i="2"/>
  <c r="H233" i="2"/>
  <c r="H232" i="2"/>
  <c r="H230" i="2"/>
  <c r="H229" i="2"/>
  <c r="H228" i="2"/>
  <c r="H227" i="2"/>
  <c r="H224" i="2"/>
  <c r="H223" i="2"/>
  <c r="H222" i="2"/>
  <c r="H221" i="2"/>
  <c r="H220" i="2"/>
  <c r="H219" i="2"/>
  <c r="H218" i="2"/>
  <c r="H217" i="2"/>
  <c r="I216" i="2"/>
  <c r="H214" i="2"/>
  <c r="I213" i="2"/>
  <c r="H212" i="2"/>
  <c r="H211" i="2"/>
  <c r="H210" i="2"/>
  <c r="H207" i="2"/>
  <c r="H206" i="2"/>
  <c r="H205" i="2"/>
  <c r="H204" i="2"/>
  <c r="H203" i="2"/>
  <c r="H202" i="2"/>
  <c r="E201" i="2"/>
  <c r="I201" i="2" s="1"/>
  <c r="H198" i="2"/>
  <c r="H196" i="2"/>
  <c r="H195" i="2"/>
  <c r="H194" i="2"/>
  <c r="H193" i="2"/>
  <c r="H192" i="2"/>
  <c r="H191" i="2"/>
  <c r="H190" i="2"/>
  <c r="H189" i="2"/>
  <c r="H188" i="2"/>
  <c r="E184" i="2"/>
  <c r="I184" i="2" s="1"/>
  <c r="E183" i="2"/>
  <c r="H183" i="2" s="1"/>
  <c r="E182" i="2"/>
  <c r="H182" i="2" s="1"/>
  <c r="I181" i="2"/>
  <c r="H181" i="2"/>
  <c r="H179" i="2"/>
  <c r="E178" i="2"/>
  <c r="H178" i="2" s="1"/>
  <c r="H177" i="2"/>
  <c r="I176" i="2"/>
  <c r="H174" i="2"/>
  <c r="E173" i="2"/>
  <c r="H173" i="2" s="1"/>
  <c r="H172" i="2"/>
  <c r="I171" i="2"/>
  <c r="E170" i="2"/>
  <c r="H170" i="2" s="1"/>
  <c r="H169" i="2"/>
  <c r="I168" i="2"/>
  <c r="H167" i="2"/>
  <c r="H166" i="2"/>
  <c r="I165" i="2"/>
  <c r="E164" i="2"/>
  <c r="H164" i="2" s="1"/>
  <c r="H163" i="2"/>
  <c r="I162" i="2"/>
  <c r="E161" i="2"/>
  <c r="H161" i="2" s="1"/>
  <c r="H160" i="2"/>
  <c r="I159" i="2"/>
  <c r="H158" i="2"/>
  <c r="H157" i="2"/>
  <c r="H156" i="2"/>
  <c r="E155" i="2"/>
  <c r="I155" i="2" s="1"/>
  <c r="H154" i="2"/>
  <c r="H153" i="2"/>
  <c r="E152" i="2"/>
  <c r="H152" i="2" s="1"/>
  <c r="H151" i="2"/>
  <c r="I150" i="2"/>
  <c r="H144" i="2"/>
  <c r="E143" i="2"/>
  <c r="H143" i="2" s="1"/>
  <c r="I142" i="2"/>
  <c r="H141" i="2"/>
  <c r="I140" i="2"/>
  <c r="H139" i="2"/>
  <c r="E138" i="2"/>
  <c r="H138" i="2" s="1"/>
  <c r="I137" i="2"/>
  <c r="E127" i="2"/>
  <c r="H57" i="2"/>
  <c r="H33" i="2"/>
  <c r="H32" i="2"/>
  <c r="H125" i="2"/>
  <c r="H126" i="2"/>
  <c r="E118" i="2"/>
  <c r="H121" i="2"/>
  <c r="H120" i="2"/>
  <c r="H111" i="2"/>
  <c r="H112" i="2"/>
  <c r="H114" i="2"/>
  <c r="H115" i="2"/>
  <c r="E85" i="2"/>
  <c r="K50" i="3" l="1"/>
  <c r="L50" i="3" s="1"/>
  <c r="E50" i="3" s="1"/>
  <c r="I50" i="3" s="1"/>
  <c r="I83" i="3" s="1"/>
  <c r="K9" i="3"/>
  <c r="L9" i="3" s="1"/>
  <c r="E9" i="3" s="1"/>
  <c r="I9" i="3" s="1"/>
  <c r="I46" i="3" s="1"/>
  <c r="H46" i="3"/>
  <c r="H83" i="3"/>
  <c r="E185" i="2"/>
  <c r="H185" i="2" s="1"/>
  <c r="I251" i="2"/>
  <c r="E186" i="2"/>
  <c r="H186" i="2" s="1"/>
  <c r="E55" i="2"/>
  <c r="E51" i="2"/>
  <c r="E48" i="2"/>
  <c r="H251" i="2" l="1"/>
  <c r="I252" i="2" s="1"/>
  <c r="I84" i="3"/>
  <c r="I47" i="3"/>
  <c r="I128" i="2"/>
  <c r="I127" i="2"/>
  <c r="H124" i="2"/>
  <c r="H123" i="2"/>
  <c r="I122" i="2"/>
  <c r="H119" i="2"/>
  <c r="I118" i="2"/>
  <c r="H117" i="2"/>
  <c r="H116" i="2"/>
  <c r="H110" i="2"/>
  <c r="H109" i="2"/>
  <c r="H108" i="2"/>
  <c r="H107" i="2"/>
  <c r="H104" i="2"/>
  <c r="H103" i="2"/>
  <c r="H102" i="2"/>
  <c r="H101" i="2"/>
  <c r="H100" i="2"/>
  <c r="H99" i="2"/>
  <c r="H98" i="2"/>
  <c r="H96" i="2"/>
  <c r="H95" i="2"/>
  <c r="I93" i="2"/>
  <c r="H91" i="2"/>
  <c r="I90" i="2"/>
  <c r="H89" i="2"/>
  <c r="H88" i="2"/>
  <c r="H87" i="2"/>
  <c r="H86" i="2"/>
  <c r="I85" i="2"/>
  <c r="H84" i="2"/>
  <c r="H83" i="2"/>
  <c r="H82" i="2"/>
  <c r="H81" i="2"/>
  <c r="H80" i="2"/>
  <c r="H79" i="2"/>
  <c r="E78" i="2"/>
  <c r="I78" i="2" s="1"/>
  <c r="H75" i="2"/>
  <c r="H73" i="2"/>
  <c r="H72" i="2"/>
  <c r="H71" i="2"/>
  <c r="H70" i="2"/>
  <c r="H69" i="2"/>
  <c r="H68" i="2"/>
  <c r="H67" i="2"/>
  <c r="H66" i="2"/>
  <c r="H65" i="2"/>
  <c r="I64" i="2"/>
  <c r="E61" i="2"/>
  <c r="E62" i="2" s="1"/>
  <c r="H62" i="2" s="1"/>
  <c r="E60" i="2"/>
  <c r="H60" i="2" s="1"/>
  <c r="E59" i="2"/>
  <c r="H59" i="2" s="1"/>
  <c r="I58" i="2"/>
  <c r="H58" i="2"/>
  <c r="H56" i="2"/>
  <c r="H55" i="2"/>
  <c r="H54" i="2"/>
  <c r="I53" i="2"/>
  <c r="H52" i="2"/>
  <c r="H51" i="2"/>
  <c r="H50" i="2"/>
  <c r="I49" i="2"/>
  <c r="H48" i="2"/>
  <c r="H47" i="2"/>
  <c r="I46" i="2"/>
  <c r="H45" i="2"/>
  <c r="H44" i="2"/>
  <c r="I43" i="2"/>
  <c r="E42" i="2"/>
  <c r="H42" i="2" s="1"/>
  <c r="H41" i="2"/>
  <c r="I40" i="2"/>
  <c r="E39" i="2"/>
  <c r="H39" i="2" s="1"/>
  <c r="H38" i="2"/>
  <c r="I37" i="2"/>
  <c r="H36" i="2"/>
  <c r="H35" i="2"/>
  <c r="E34" i="2"/>
  <c r="I34" i="2" s="1"/>
  <c r="E31" i="2"/>
  <c r="H31" i="2" s="1"/>
  <c r="H30" i="2"/>
  <c r="I29" i="2"/>
  <c r="H27" i="2"/>
  <c r="E26" i="2"/>
  <c r="H26" i="2" s="1"/>
  <c r="I25" i="2"/>
  <c r="I23" i="2"/>
  <c r="H17" i="2"/>
  <c r="H16" i="2"/>
  <c r="I15" i="2"/>
  <c r="E63" i="2" l="1"/>
  <c r="H63" i="2" s="1"/>
  <c r="H129" i="2" s="1"/>
  <c r="I61" i="2"/>
  <c r="I129" i="2" s="1"/>
  <c r="I130" i="2" l="1"/>
  <c r="I489" i="2" l="1"/>
  <c r="I49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F91" authorId="0" shapeId="0" xr:uid="{9FA661EF-CD4E-445A-9CDF-170742380005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4" authorId="0" shapeId="0" xr:uid="{238569E5-D8F8-422C-B2C2-5C909B4182B9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32" authorId="0" shapeId="0" xr:uid="{D098A158-D2BB-433C-BBF9-700811D1204C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49" authorId="0" shapeId="0" xr:uid="{C0F780B7-35BB-4B7D-AD3D-3A0EE18CF7D1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<sst xmlns="http://schemas.openxmlformats.org/spreadsheetml/2006/main" count="2315" uniqueCount="424">
  <si>
    <t>№ п/п</t>
  </si>
  <si>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</si>
  <si>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</si>
  <si>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</si>
  <si>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</si>
  <si>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</si>
  <si>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</si>
  <si>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</si>
  <si>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</si>
  <si>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</si>
  <si>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шт</t>
  </si>
  <si>
    <t>1.1</t>
  </si>
  <si>
    <t>цена поставки</t>
  </si>
  <si>
    <t>1.2</t>
  </si>
  <si>
    <t>Крепления</t>
  </si>
  <si>
    <t>м</t>
  </si>
  <si>
    <t>2.1</t>
  </si>
  <si>
    <t xml:space="preserve">Крепления для трубопроводов </t>
  </si>
  <si>
    <t>кг</t>
  </si>
  <si>
    <t>2.2</t>
  </si>
  <si>
    <t>3</t>
  </si>
  <si>
    <t>3.1</t>
  </si>
  <si>
    <t>4.1</t>
  </si>
  <si>
    <t>Крепления для трубопроводов 89 мм</t>
  </si>
  <si>
    <t>4.2</t>
  </si>
  <si>
    <t>4.3</t>
  </si>
  <si>
    <t>Трубопроводы из стальных электросварных труб наружный д. 89*3,5 мм</t>
  </si>
  <si>
    <t>5</t>
  </si>
  <si>
    <t>5.1</t>
  </si>
  <si>
    <t>6</t>
  </si>
  <si>
    <t>6.1</t>
  </si>
  <si>
    <t>6.2</t>
  </si>
  <si>
    <t>7</t>
  </si>
  <si>
    <t>7.1</t>
  </si>
  <si>
    <t>7.2</t>
  </si>
  <si>
    <t>7.3</t>
  </si>
  <si>
    <t>Трубопроводы из стальных электросварных труб для отопления д. 76*3,5 мм</t>
  </si>
  <si>
    <t>8</t>
  </si>
  <si>
    <t>8.1</t>
  </si>
  <si>
    <t>9.1</t>
  </si>
  <si>
    <t>9.2</t>
  </si>
  <si>
    <t>Крепления для трубопроводов</t>
  </si>
  <si>
    <t>Установка сильфонных компенсаторов с несъемным кожухом диаметром труб: до 50 мм</t>
  </si>
  <si>
    <t>10.1</t>
  </si>
  <si>
    <t>Компенсатор сильфонный осевой 32 мм</t>
  </si>
  <si>
    <t>10.2</t>
  </si>
  <si>
    <t>Компенсатор сильфонный осевой 40 мм</t>
  </si>
  <si>
    <t>Прокладка трубопроводов отопления из стальных водогазопроводных неоцинкованных труб диаметром: 40 мм</t>
  </si>
  <si>
    <t>11.1</t>
  </si>
  <si>
    <t>11.2</t>
  </si>
  <si>
    <t>Прокладка трубопроводов отопления из стальных водогазопроводных неоцинкованных труб диаметром: 32 мм</t>
  </si>
  <si>
    <t>12.1</t>
  </si>
  <si>
    <t>12.2</t>
  </si>
  <si>
    <t>Установка воздухоотводчиков</t>
  </si>
  <si>
    <t>13.1</t>
  </si>
  <si>
    <t>13.2</t>
  </si>
  <si>
    <t>Прокладка трубопроводов отопления из стальных водогазопроводных неоцинкованных труб диаметром: 25 мм</t>
  </si>
  <si>
    <t>14.1</t>
  </si>
  <si>
    <t>14.2</t>
  </si>
  <si>
    <t>Прокладка трубопроводов отопления из стальных водогазопроводных неоцинкованных труб диаметром: 20 мм</t>
  </si>
  <si>
    <t>15.1</t>
  </si>
  <si>
    <t>15.2</t>
  </si>
  <si>
    <t>Прокладка трубопроводов отопления из стальных водогазопроводных неоцинкованных труб диаметром: 15 мм</t>
  </si>
  <si>
    <t>16.1</t>
  </si>
  <si>
    <t>16.2</t>
  </si>
  <si>
    <t xml:space="preserve">Крепления для трубопроводов  </t>
  </si>
  <si>
    <t>16.3</t>
  </si>
  <si>
    <t>Огрунтовка металлических поверхностей за один раз: грунтовкой ГФ-021</t>
  </si>
  <si>
    <r>
      <t>м</t>
    </r>
    <r>
      <rPr>
        <b/>
        <vertAlign val="superscript"/>
        <sz val="11"/>
        <rFont val="Times New Roman"/>
        <family val="1"/>
        <charset val="204"/>
      </rPr>
      <t>2</t>
    </r>
  </si>
  <si>
    <t>17.1</t>
  </si>
  <si>
    <t>Грунтовка ГФ-021 красно-коричневая</t>
  </si>
  <si>
    <t>17.2</t>
  </si>
  <si>
    <t>Ксилол нефтяной марки А</t>
  </si>
  <si>
    <t>Окраска металлических огрунтованных поверхностей: эмалью ПФ-115</t>
  </si>
  <si>
    <t>18.1</t>
  </si>
  <si>
    <t>Уайт-спирит</t>
  </si>
  <si>
    <t>18.2</t>
  </si>
  <si>
    <t>Эмаль ПФ-115 серая</t>
  </si>
  <si>
    <t>19.1</t>
  </si>
  <si>
    <t>20</t>
  </si>
  <si>
    <t>20.1</t>
  </si>
  <si>
    <t>20.2</t>
  </si>
  <si>
    <t>20.3</t>
  </si>
  <si>
    <t>20.4</t>
  </si>
  <si>
    <t>Разводка квартир</t>
  </si>
  <si>
    <t>Прокладка трубопроводов из сшитого полиэтилена в гофре диаметр труб: 16-20 мм, в том числе гидравлические испытания</t>
  </si>
  <si>
    <t>21.1</t>
  </si>
  <si>
    <t>21.2</t>
  </si>
  <si>
    <t xml:space="preserve">Труба гофра ПНД Ø25 для трубы 16 мм </t>
  </si>
  <si>
    <t>21.3</t>
  </si>
  <si>
    <t xml:space="preserve">Труба гофра ПНД Ø 32 для трубы 20 мм </t>
  </si>
  <si>
    <t>22.1</t>
  </si>
  <si>
    <t>22.3</t>
  </si>
  <si>
    <t xml:space="preserve">Монтаж коллекторных групп </t>
  </si>
  <si>
    <t>Прибор, масса, кг, до:1,5(квартирные тепловычислители)</t>
  </si>
  <si>
    <t>Радиаторы квартир</t>
  </si>
  <si>
    <t>100кВт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</si>
  <si>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</si>
  <si>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</si>
  <si>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</si>
  <si>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</si>
  <si>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</si>
  <si>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</si>
  <si>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</si>
  <si>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</si>
  <si>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</si>
  <si>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</si>
  <si>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</si>
  <si>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</si>
  <si>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</si>
  <si>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</si>
  <si>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</si>
  <si>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</si>
  <si>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</si>
  <si>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</si>
  <si>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</si>
  <si>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</si>
  <si>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</si>
  <si>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</si>
  <si>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</si>
  <si>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</si>
  <si>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</si>
  <si>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</si>
  <si>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</si>
  <si>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Установка термостатических элементов</t>
  </si>
  <si>
    <t>Гидравлическое испытание трубопроводов систем отопления диаметром: до 50 мм</t>
  </si>
  <si>
    <t>Гидравлическое испытание трубопроводов систем отопления диаметром: до 100 мм</t>
  </si>
  <si>
    <t>ИТОГО:</t>
  </si>
  <si>
    <t>СЕКЦИЯ 1</t>
  </si>
  <si>
    <t>компл</t>
  </si>
  <si>
    <t>Прокладка трубопроводов отопления из стальных электросварных труб Ду 65 мм</t>
  </si>
  <si>
    <t>Крепления для трубопроводов 76 мм, в т.ч. 4 шт неподвижных опоры</t>
  </si>
  <si>
    <t>Прокладка трубопроводов отопления из стальных водогазопроводных неоцинкованных труб диаметром: 50 мм</t>
  </si>
  <si>
    <t>Компенсатор сильфонный осевой 50 мм (4 шт на магистрали, 4 шт на стояке)</t>
  </si>
  <si>
    <t>4</t>
  </si>
  <si>
    <t>5.2</t>
  </si>
  <si>
    <t xml:space="preserve">Автоматический воздухоотводчик SANEXT  Ø 15 </t>
  </si>
  <si>
    <t>Кран шаровый полнопроходной 15 мм (отсекающий вентиль перед воздухоотв)</t>
  </si>
  <si>
    <t>Изоляция трубопроводов цилиндрами минераловатными кашированными, покрытыми алюминиевой фольгой</t>
  </si>
  <si>
    <t>Цилиндры Rockwool 100 22х30</t>
  </si>
  <si>
    <t>Цилиндры Rockwool 100 22х40</t>
  </si>
  <si>
    <t>Цилиндры Rockwool 100 28х30</t>
  </si>
  <si>
    <t>Цилиндры Rockwool 100 28 х 40</t>
  </si>
  <si>
    <t>Цилиндры Rockwool 100 34х30</t>
  </si>
  <si>
    <t>Цилиндры Rockwool 100 44х30</t>
  </si>
  <si>
    <t>Цилиндры Rockwool 100 48х30</t>
  </si>
  <si>
    <t>Цилиндры Rockwool 100 60х30</t>
  </si>
  <si>
    <t>Цилиндры Rockwool 100 60х40</t>
  </si>
  <si>
    <t>Цилиндры Rockwool 100 76х40</t>
  </si>
  <si>
    <t>Труба полимерная 16*2,2 мм</t>
  </si>
  <si>
    <t>Трубки из вспененного полиэтилена для труб ∅16, 18/9-2</t>
  </si>
  <si>
    <t>Труба полимерная 20*2,8 мм</t>
  </si>
  <si>
    <t>Трубки из вспененного полиэтилена для труб ∅20, 22/9-2</t>
  </si>
  <si>
    <t xml:space="preserve">Теплосчетчик ультразвуковой  SANEXT Mono CU </t>
  </si>
  <si>
    <t xml:space="preserve">Установка радиаторов: стальных </t>
  </si>
  <si>
    <t>Вт</t>
  </si>
  <si>
    <t>радиатор  с бок. подкл  РОСТ К 21-500-1300</t>
  </si>
  <si>
    <t>радиатор  с нижним  подкл РОСТ  KV 11-500Г-800</t>
  </si>
  <si>
    <t>радиатор  с нижним  подкл РОСТ  KV 11-500Г-900</t>
  </si>
  <si>
    <t>радиатор  с нижним  подкл РОСТ  KV 11-500Г-1000</t>
  </si>
  <si>
    <t>радиатор  с нижним  подкл РОСТ  KV 11-500Г-1100</t>
  </si>
  <si>
    <t>радиатор  с нижним  подкл РОСТ  KV 11-500Г-1200</t>
  </si>
  <si>
    <t>радиатор  с нижним  подкл РОСТ  KV 11-500Г-1300</t>
  </si>
  <si>
    <t>радиатор  с нижним  подкл РОСТ  KV 21-500Г-800</t>
  </si>
  <si>
    <t>радиатор  с нижним  подкл РОСТ  KV 21-500Г-900</t>
  </si>
  <si>
    <t>радиатор  с нижним  подкл РОСТ  KV 21-500Г-1000</t>
  </si>
  <si>
    <t>радиатор  с нижним  подкл РОСТ  KV 21-500Г-1100</t>
  </si>
  <si>
    <t>радиатор  с нижним  подкл РОСТ  KV 21-500Г-1200</t>
  </si>
  <si>
    <t>радиатор  с нижним  подкл РОСТ  KV 21-500Г-1300</t>
  </si>
  <si>
    <t>радиатор  с нижним  подкл РОСТ  KV 21-500Г-1500</t>
  </si>
  <si>
    <t>радиатор  с нижним  подкл РОСТ  KV 22-500Г-800</t>
  </si>
  <si>
    <t>радиатор  с нижним  подкл РОСТ  KV 22-500Г-900</t>
  </si>
  <si>
    <t>радиатор  с нижним  подкл РОСТ  KV 22-500Г-1000</t>
  </si>
  <si>
    <t>радиатор  с нижним  подкл РОСТ  KV 22-500Г-1100</t>
  </si>
  <si>
    <t>радиатор  с нижним  подкл РОСТ  KV 22-500Г-1300</t>
  </si>
  <si>
    <t>радиатор  с нижним  подкл РОСТ  KV 22-500Г-1400</t>
  </si>
  <si>
    <t>радиатор  с нижним  подкл РОСТ  KV 22-500Г-1500</t>
  </si>
  <si>
    <t>радиатор  с нижним  подкл РОСТ  KV 33-500Г-400</t>
  </si>
  <si>
    <t>радиатор  с нижним  подкл РОСТ  KV 33-500Г-500</t>
  </si>
  <si>
    <t>радиатор  с нижним  подкл РОСТ  KV 33-500Г-600</t>
  </si>
  <si>
    <t>радиатор  с нижним  подкл РОСТ  KV 33-500Г-700</t>
  </si>
  <si>
    <t>радиатор  с нижним  подкл РОСТ  KV 33-500Г-800</t>
  </si>
  <si>
    <t>радиатор  с нижним  подкл РОСТ  KV 33-500Г-900</t>
  </si>
  <si>
    <t>радиатор  с нижним  подкл РОСТ  KV 33-500Г-1000</t>
  </si>
  <si>
    <t>радиатор  с нижним  подкл РОСТ  KV 33-500Г-1100</t>
  </si>
  <si>
    <t>Термостатический элемент SANEXT M30*1,5</t>
  </si>
  <si>
    <t>Вентиль термостатический ручной RV-П</t>
  </si>
  <si>
    <t>Вентиль термостатический прямой с предварительной настройкой RV2-П</t>
  </si>
  <si>
    <t>Установка клапанов запорных</t>
  </si>
  <si>
    <t>Запорный клапан прямой LV2-П</t>
  </si>
  <si>
    <t>Узел нижнего подключения радиатора, H-образный R 3/4 Евроконус - G3/4 Евроконус</t>
  </si>
  <si>
    <t>Нипель переходной для H-образного фитинга R 3/4, евроконус - R 1/2</t>
  </si>
  <si>
    <t>Трубка L-образная d15 для подключения радиатора</t>
  </si>
  <si>
    <r>
      <t xml:space="preserve">Шаровый полнопроходной кран Sanext, ВР, рукояткой ручка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</si>
  <si>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</si>
  <si>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</si>
  <si>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мм(слив стояков)8151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</si>
  <si>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 8151</t>
    </r>
  </si>
  <si>
    <t>Ручной запорно-измерительный клапан "SANEXT STP" с плавной предв. Настройкой (6500)</t>
  </si>
  <si>
    <r>
      <t xml:space="preserve">Шаровый кран Sanext, НР-ВР со сгоном (Американка), рукояткой типа бабочка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15 мм 8771</t>
    </r>
  </si>
  <si>
    <t>ИТОГО по секции 1</t>
  </si>
  <si>
    <t>СЕКЦИЯ 2</t>
  </si>
  <si>
    <t>Прокладка регистров 4-х трубных д.80 мм</t>
  </si>
  <si>
    <t>Регистр 4-х трубный 1500мм д. 89*3,0 мм GS-4-80</t>
  </si>
  <si>
    <t>Регистр 4-х трубный 1000мм д. 89*3,0 мм GS-4-80</t>
  </si>
  <si>
    <t>Прокладка трубопроводов отопления из стальных электросварных труб диаметром: 80 мм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</si>
  <si>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32Х3,2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</si>
  <si>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25х3,2 мм</t>
    </r>
  </si>
  <si>
    <t>Крепления для трубопроводов, в том числе 6 шт неподвижных</t>
  </si>
  <si>
    <r>
      <t>Трубопроводы из стальных водогазопроводных неоцинкованных труб для систем отопления,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20х2,8 мм</t>
    </r>
  </si>
  <si>
    <t>Крепления для трубопроводов, в том числе 2 неподвижных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</si>
  <si>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15х2,8 мм</t>
    </r>
  </si>
  <si>
    <t>Цилиндры Rockwool 100 90х40</t>
  </si>
  <si>
    <t>радиатор  с нижним  подкл РОСТ  KV 22-500Г-600</t>
  </si>
  <si>
    <t>ИТОГО по секции 2</t>
  </si>
  <si>
    <t>Всего, Вт</t>
  </si>
  <si>
    <t>кВТ</t>
  </si>
  <si>
    <t>кВт</t>
  </si>
  <si>
    <t xml:space="preserve">ОТОПЛЕНИЕ </t>
  </si>
  <si>
    <t>8.2</t>
  </si>
  <si>
    <t>14.3</t>
  </si>
  <si>
    <t>14.4</t>
  </si>
  <si>
    <t>16.4</t>
  </si>
  <si>
    <t>16.5</t>
  </si>
  <si>
    <t>16.6</t>
  </si>
  <si>
    <t>17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</si>
  <si>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</si>
  <si>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</si>
  <si>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</si>
  <si>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</si>
  <si>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</si>
  <si>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</si>
  <si>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</si>
  <si>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</si>
  <si>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18.14</t>
  </si>
  <si>
    <t>18.15</t>
  </si>
  <si>
    <t>18.20</t>
  </si>
  <si>
    <t>18.22</t>
  </si>
  <si>
    <t>18.23</t>
  </si>
  <si>
    <t>18.25</t>
  </si>
  <si>
    <t>18.26</t>
  </si>
  <si>
    <t>18.27</t>
  </si>
  <si>
    <t>19.2</t>
  </si>
  <si>
    <t>19.3</t>
  </si>
  <si>
    <t>8.3</t>
  </si>
  <si>
    <t>13.3</t>
  </si>
  <si>
    <t>16</t>
  </si>
  <si>
    <t>17.3</t>
  </si>
  <si>
    <t>17.4</t>
  </si>
  <si>
    <t>17.5</t>
  </si>
  <si>
    <t>17.6</t>
  </si>
  <si>
    <t>22.2</t>
  </si>
  <si>
    <t>Наименование организации участника тендера</t>
  </si>
  <si>
    <t xml:space="preserve">ИТОГО </t>
  </si>
  <si>
    <t>ИТОГО по секции 1:</t>
  </si>
  <si>
    <t>ИТОГО по секции 2:</t>
  </si>
  <si>
    <t>ИТОГО Коммерческое предложение</t>
  </si>
  <si>
    <t>в том числе НДС</t>
  </si>
  <si>
    <t>радиатор  с бок. подкл  РОСТ К 21-500-1200</t>
  </si>
  <si>
    <t>радиатор  с бок. подкл  РОСТ К 22-500-1500</t>
  </si>
  <si>
    <t>радиатор  с нижним  подкл РОСТ  KV 11-500Г-700</t>
  </si>
  <si>
    <r>
      <t xml:space="preserve">Трубопроводы из стальных водогазопроводных неоцинкованных труб с гильзами для систем отопления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50х3,5 мм</t>
    </r>
  </si>
  <si>
    <t>Крепления для трубопроводов 76 мм, в т.ч. 8 шт неподвижных опоры</t>
  </si>
  <si>
    <t>Крепления для трубопроводов, неподвижные опоры - 2шт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</si>
  <si>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40х3,5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</si>
  <si>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32х3,2мм</t>
    </r>
  </si>
  <si>
    <r>
      <t>Трубопроводы из стальных водогазопроводных неоцинкованных труб для систем отопления,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25*3,2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</si>
  <si>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20х2,8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</si>
  <si>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15*2,8 мм</t>
    </r>
  </si>
  <si>
    <t>Регистр 4-х трубный 2000мм д. 89*3,0 мм GS-4-80</t>
  </si>
  <si>
    <t>радиатор  с нижним  подкл РОСТ  KV 21-500Г-600</t>
  </si>
  <si>
    <t>радиатор  с нижним  подкл РОСТ  KV 33-500Г-1300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</si>
  <si>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40*3,5 мм</t>
    </r>
  </si>
  <si>
    <t xml:space="preserve">Компенсатор сильфонный осевой 50 мм 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</si>
  <si>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Ø5</t>
    </r>
    <r>
      <rPr>
        <sz val="11"/>
        <rFont val="Times New Roman"/>
        <family val="1"/>
        <charset val="204"/>
      </rPr>
      <t>0 мм</t>
    </r>
  </si>
  <si>
    <t>Компенсатор сильфонный осевой с кожухом «Энергия-Термо» Ду 65 мм, Ру 1,6 Мпа</t>
  </si>
  <si>
    <t>Установка сильфонных компенсаторов с несъемным кожухом диаметром труб: 65 мм</t>
  </si>
  <si>
    <t>Ручной запорно-измерительный клапан "SANEXT STP" с плавной предварительной настройкой 6500</t>
  </si>
  <si>
    <t>18.11</t>
  </si>
  <si>
    <t>18.12</t>
  </si>
  <si>
    <t>18.13</t>
  </si>
  <si>
    <t>18.16</t>
  </si>
  <si>
    <t>18.17</t>
  </si>
  <si>
    <t>18.18</t>
  </si>
  <si>
    <t>18.19</t>
  </si>
  <si>
    <t>18.21</t>
  </si>
  <si>
    <t>18.24</t>
  </si>
  <si>
    <t>18.28</t>
  </si>
  <si>
    <t>7.4</t>
  </si>
  <si>
    <t>11</t>
  </si>
  <si>
    <t>17.7</t>
  </si>
  <si>
    <t>17.8</t>
  </si>
  <si>
    <t>17.9</t>
  </si>
  <si>
    <t>17.10</t>
  </si>
  <si>
    <t>17.11</t>
  </si>
  <si>
    <t>17.12</t>
  </si>
  <si>
    <t>19.4</t>
  </si>
  <si>
    <t>19.5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</si>
  <si>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</si>
  <si>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</si>
  <si>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</si>
  <si>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</si>
  <si>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</si>
  <si>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</si>
  <si>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</si>
  <si>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</si>
  <si>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</si>
  <si>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</si>
  <si>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</si>
  <si>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</si>
  <si>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</si>
  <si>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</si>
  <si>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</si>
  <si>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</si>
  <si>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</si>
  <si>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</si>
  <si>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</si>
  <si>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</si>
  <si>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</si>
  <si>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</si>
  <si>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</si>
  <si>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</si>
  <si>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23</t>
  </si>
  <si>
    <t>23.1</t>
  </si>
  <si>
    <t>23.2</t>
  </si>
  <si>
    <t>23.3</t>
  </si>
  <si>
    <t>23.4</t>
  </si>
  <si>
    <t>КОММЕРЧЕСКОЕ ПРЕДЛОЖЕНИЕ №5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</si>
  <si>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18</t>
  </si>
  <si>
    <t>Чертежи: 14/П-14-V.18-ОВ1</t>
  </si>
  <si>
    <t>радиатор  с бок. подкл  РОСТ К 22-500-1400</t>
  </si>
  <si>
    <t>радиатор  с бок. подкл  РОСТ К 22-900-1200</t>
  </si>
  <si>
    <t>радиатор  с бок. подкл  РОСТ К 33-500-800</t>
  </si>
  <si>
    <t>радиатор  с бок  подкл РОСТ  K33-500Г-800</t>
  </si>
  <si>
    <t>Узел распределительный этажный SF32-5-P-20-DPV20-SM20-STP12111</t>
  </si>
  <si>
    <t>Узел распределительный этажный SF40-7-L-25-DPV20-SM25-STP1211111</t>
  </si>
  <si>
    <t>Узел распределительный этажный SF40-8-L-25-DPV20-SM25-STP11111221</t>
  </si>
  <si>
    <t>Узел распределительный этажный SF40-8-L-25-DPV20-SM25-STP21111221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</si>
  <si>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</si>
  <si>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Ø6</t>
    </r>
    <r>
      <rPr>
        <sz val="11"/>
        <rFont val="Times New Roman"/>
        <family val="1"/>
        <charset val="204"/>
      </rPr>
      <t>5 мм</t>
    </r>
  </si>
  <si>
    <t>Крепления для трубопроводов ( 4 -неподв опоры)</t>
  </si>
  <si>
    <t>Крепления для трубопроводов, в том числе неподвижных опор  10 шт</t>
  </si>
  <si>
    <t>Крепления для трубопроводов 89 мм, в т.ч. неподвижн. опор  4 шт</t>
  </si>
  <si>
    <t>Цилиндры Rockwool 100 76х30</t>
  </si>
  <si>
    <t>5.3</t>
  </si>
  <si>
    <t>6.3</t>
  </si>
  <si>
    <t>6.4</t>
  </si>
  <si>
    <t>10</t>
  </si>
  <si>
    <t>12.3</t>
  </si>
  <si>
    <t>13.4</t>
  </si>
  <si>
    <t>15</t>
  </si>
  <si>
    <t>16.7</t>
  </si>
  <si>
    <t>16.8</t>
  </si>
  <si>
    <t>16.9</t>
  </si>
  <si>
    <t>16.10</t>
  </si>
  <si>
    <t>16.11</t>
  </si>
  <si>
    <t>16.12</t>
  </si>
  <si>
    <t>19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</si>
  <si>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</si>
  <si>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</si>
  <si>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</si>
  <si>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</si>
  <si>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</si>
  <si>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</si>
  <si>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</si>
  <si>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</si>
  <si>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</si>
  <si>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</si>
  <si>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</si>
  <si>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</si>
  <si>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</si>
  <si>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</si>
  <si>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</si>
  <si>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</si>
  <si>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</si>
  <si>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</si>
  <si>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</si>
  <si>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</si>
  <si>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22</t>
  </si>
  <si>
    <t>22.4</t>
  </si>
  <si>
    <t>радиатор  с бок. подкл  РОСТ К 22-500-1000</t>
  </si>
  <si>
    <t>радиатор  с бок. подкл  РОСТ К 22-900-1400</t>
  </si>
  <si>
    <t>радиатор  с нижним  подкл РОСТ  KV 11-500Г-1400</t>
  </si>
  <si>
    <t>Узел распределительный этажный SF32-5-L-20-DPV20-SM20-STP11112</t>
  </si>
  <si>
    <t>Узел распределительный этажный SF40-7-L-25-DPV20-SM25-STP1121111</t>
  </si>
  <si>
    <t>Узел распределительный этажный SF40-8-L-25-DPV20-SM25-STP11111121</t>
  </si>
  <si>
    <t>Узел распределительный этажный SF40-8-L-25-DPV20-SM25-STP11111122</t>
  </si>
  <si>
    <t>Трубопроводы из стальных электросварных труб наружный д. 89*3,5 мм, в том числе неподвижных опор 4 шт</t>
  </si>
  <si>
    <t>Крепления для трубопроводов, в том числе неподвижных опор  12 шт</t>
  </si>
  <si>
    <t>Крепления для трубопроводов,в том числе 8 неподвижных опор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</si>
  <si>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Ø65</t>
    </r>
    <r>
      <rPr>
        <sz val="11"/>
        <rFont val="Times New Roman"/>
        <family val="1"/>
        <charset val="204"/>
      </rPr>
      <t xml:space="preserve"> мм</t>
    </r>
  </si>
  <si>
    <r>
      <t>Шаровый полнопроходной кран Sanext, ВР, рукояткой типа «бабочка»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20 мм</t>
    </r>
  </si>
  <si>
    <t>Шаровый кран Sanext, НР-ВР со сгоном (Американка), рукояткой типа бабочка Ø15 мм 8771</t>
  </si>
  <si>
    <t>СЕКЦИЯ 3</t>
  </si>
  <si>
    <t>1.3</t>
  </si>
  <si>
    <t>1.4</t>
  </si>
  <si>
    <t>радиатор  с бок. подкл  РОСТ К 22-900-1300</t>
  </si>
  <si>
    <t>радиатор  с нижним  подкл РОСТ  KV 21-500Г-700</t>
  </si>
  <si>
    <t>Узел распределительный этажный SF40-6-P-25-DPV20-SM25-STP211111</t>
  </si>
  <si>
    <t>Узел распределительный этажный SF40-7-P-25-DPV20-SM25-STP1111211</t>
  </si>
  <si>
    <t>Узел распределительный этажный SF40-8-P-25-DPV20-SM25-STP11111111</t>
  </si>
  <si>
    <t>Узел распределительный этажный SF40-8-P-25-DPV20-SM25-STP12111111</t>
  </si>
  <si>
    <t>Узел распределительный этажный SF40-8-P-25-DPV20-SM25-STP22111111</t>
  </si>
  <si>
    <t>Крепления для трубопроводов, в т ч неподвижных опор 2 шт</t>
  </si>
  <si>
    <t>Крепления для трубопроводов,в том числе 6 неподвижных опор</t>
  </si>
  <si>
    <t>Ручной запорно-измерительный клапан "SANEXT STP" с плавной предварительной настройкой 6501</t>
  </si>
  <si>
    <t>ИТОГО по секции 3:</t>
  </si>
  <si>
    <t>СЕКЦИЯ 4</t>
  </si>
  <si>
    <t>ИТОГО по секции 4:</t>
  </si>
  <si>
    <t>радиатор  с бок. подкл  РОСТ К 21-500-1400</t>
  </si>
  <si>
    <t>радиатор  с нижним  подкл РОСТ  KV 22-500Г-500</t>
  </si>
  <si>
    <t>РАДИАТОРЫ КВАРТИР</t>
  </si>
  <si>
    <t>Узел распределительный этажный SF32-5-l-20-DPV20-SM20-STP11122</t>
  </si>
  <si>
    <t>Узел распределительный этажный SF40-7-P-25-DPV20-SM25-STP1111121</t>
  </si>
  <si>
    <t>Узел распределительный этажный SF40-8-P-25-DPV20-SM25-STP12211112</t>
  </si>
  <si>
    <t>Крепления для трубопроводов 76 мм, в т.ч. 12 шт неподвижных опоры</t>
  </si>
  <si>
    <t>Установка сильфонных компенсаторов с несъемным кожухом диаметром труб: до 100 мм</t>
  </si>
  <si>
    <t>Компенсатор сильфонный осевой 65 мм</t>
  </si>
  <si>
    <t>Крепления для трубопроводов, в том числе неподвижных опор  8 шт</t>
  </si>
  <si>
    <t>Крепления для трубопроводов ( 6 -неподв опоры)</t>
  </si>
  <si>
    <t>Крепления для трубопроводов, неподвижных опор 2 шт</t>
  </si>
  <si>
    <t>Компенсатор сильфонный осевой 50 мм</t>
  </si>
  <si>
    <t>Ручной запорно-измерительный клапан "SANEXT STP" с плавной предв. Настройкой (6501)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</si>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</sst>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top" wrapText="1"/>
    </xf>
    <xf numFmtId="4" fontId="5" fillId="0" borderId="1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 wrapText="1"/>
    </xf>
    <xf numFmtId="9" fontId="4" fillId="0" borderId="21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center" vertical="center" wrapText="1"/>
    </xf>
    <xf numFmtId="4" fontId="5" fillId="5" borderId="16" xfId="0" applyNumberFormat="1" applyFont="1" applyFill="1" applyBorder="1" applyAlignment="1">
      <alignment horizontal="center" vertical="center" wrapText="1"/>
    </xf>
    <xf numFmtId="4" fontId="4" fillId="5" borderId="16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9E55-E1F2-4E80-9841-97AD1A24ABAA}">
  <dimension ref="A1:K831"/>
  <sheetViews>
    <sheetView tabSelected="1" topLeftCell="A475" workbookViewId="0">
      <selection activeCell="E371" sqref="E371"/>
    </sheetView>
  </sheetViews>
  <sheetFormatPr defaultColWidth="9.140625" defaultRowHeight="15" x14ac:dyDescent="0.25"/>
  <cols>
    <col min="1" max="1" width="8.5703125" style="83" customWidth="1"/>
    <col min="2" max="2" width="15.140625" style="84" customWidth="1"/>
    <col min="3" max="3" width="73.28515625" style="83" customWidth="1"/>
    <col min="4" max="4" width="9.28515625" style="83" customWidth="1"/>
    <col min="5" max="5" width="10.42578125" style="85" customWidth="1"/>
    <col min="6" max="6" width="13.28515625" style="85" customWidth="1"/>
    <col min="7" max="7" width="11.85546875" style="85" customWidth="1"/>
    <col min="8" max="8" width="15.7109375" style="85" customWidth="1"/>
    <col min="9" max="9" width="15.42578125" style="61" customWidth="1"/>
    <col min="10" max="10" width="10.140625" style="61" customWidth="1"/>
    <col min="11" max="11" width="9.85546875" style="61" customWidth="1"/>
    <col min="12" max="16384" width="9.140625" style="61"/>
  </cols>
  <sheetData>
    <row r="1" spans="1:9" ht="15" customHeight="1" x14ac:dyDescent="0.25">
      <c r="A1" s="61"/>
      <c r="B1" s="79"/>
      <c r="C1" s="79"/>
      <c r="D1" s="61"/>
      <c r="E1" s="174"/>
      <c r="F1" s="174"/>
      <c r="G1" s="174"/>
      <c r="H1" s="174"/>
      <c r="I1" s="174"/>
    </row>
    <row r="2" spans="1:9" ht="15" customHeight="1" x14ac:dyDescent="0.25">
      <c r="A2" s="182" t="s">
        <v>252</v>
      </c>
      <c r="B2" s="182"/>
      <c r="C2" s="182"/>
      <c r="D2" s="174"/>
      <c r="E2" s="174"/>
      <c r="F2" s="174"/>
      <c r="G2" s="174"/>
      <c r="H2" s="174"/>
      <c r="I2" s="174"/>
    </row>
    <row r="3" spans="1:9" ht="9" customHeight="1" x14ac:dyDescent="0.25">
      <c r="A3" s="61"/>
      <c r="B3" s="79"/>
      <c r="C3" s="79"/>
      <c r="D3" s="80"/>
      <c r="E3" s="80"/>
      <c r="F3" s="80"/>
      <c r="G3" s="80"/>
      <c r="H3" s="80"/>
      <c r="I3" s="80"/>
    </row>
    <row r="4" spans="1:9" x14ac:dyDescent="0.25">
      <c r="A4" s="175" t="s">
        <v>327</v>
      </c>
      <c r="B4" s="175"/>
      <c r="C4" s="175"/>
      <c r="D4" s="175"/>
      <c r="E4" s="175"/>
      <c r="F4" s="175"/>
      <c r="G4" s="175"/>
      <c r="H4" s="175"/>
      <c r="I4" s="175"/>
    </row>
    <row r="5" spans="1:9" x14ac:dyDescent="0.25">
      <c r="A5" s="175" t="s">
        <v>218</v>
      </c>
      <c r="B5" s="175"/>
      <c r="C5" s="175"/>
      <c r="D5" s="175"/>
      <c r="E5" s="175"/>
      <c r="F5" s="175"/>
      <c r="G5" s="175"/>
      <c r="H5" s="175"/>
      <c r="I5" s="175"/>
    </row>
    <row r="6" spans="1:9" ht="7.5" customHeight="1" x14ac:dyDescent="0.25">
      <c r="A6" s="169"/>
      <c r="B6" s="80"/>
      <c r="C6" s="80"/>
      <c r="D6" s="169"/>
      <c r="E6" s="169"/>
      <c r="F6" s="169"/>
      <c r="G6" s="169"/>
      <c r="H6" s="169"/>
      <c r="I6" s="169"/>
    </row>
    <row r="7" spans="1:9" ht="46.5" customHeight="1" x14ac:dyDescent="0.25">
      <c r="A7" s="175" t="s">
        <v>328</v>
      </c>
      <c r="B7" s="175"/>
      <c r="C7" s="175"/>
      <c r="D7" s="175"/>
      <c r="E7" s="175"/>
      <c r="F7" s="175"/>
      <c r="G7" s="175"/>
      <c r="H7" s="175"/>
      <c r="I7" s="175"/>
    </row>
    <row r="8" spans="1:9" ht="7.5" customHeight="1" x14ac:dyDescent="0.25">
      <c r="A8" s="81"/>
      <c r="B8" s="82"/>
      <c r="C8" s="81"/>
      <c r="D8" s="81"/>
      <c r="E8" s="81"/>
      <c r="F8" s="81"/>
      <c r="G8" s="81"/>
      <c r="H8" s="81"/>
      <c r="I8" s="81"/>
    </row>
    <row r="9" spans="1:9" x14ac:dyDescent="0.25">
      <c r="A9" s="169"/>
      <c r="B9" s="80"/>
      <c r="C9" s="81" t="s">
        <v>329</v>
      </c>
      <c r="D9" s="61"/>
      <c r="E9" s="169"/>
      <c r="F9" s="169"/>
      <c r="G9" s="169"/>
      <c r="H9" s="169"/>
      <c r="I9" s="169"/>
    </row>
    <row r="10" spans="1:9" ht="7.5" customHeight="1" thickBot="1" x14ac:dyDescent="0.3"/>
    <row r="11" spans="1:9" s="86" customFormat="1" x14ac:dyDescent="0.25">
      <c r="A11" s="176" t="s">
        <v>0</v>
      </c>
      <c r="B11" s="178" t="s">
        <v>1</v>
      </c>
      <c r="C11" s="180" t="s">
        <v>2</v>
      </c>
      <c r="D11" s="180" t="s">
        <v>3</v>
      </c>
      <c r="E11" s="180" t="s">
        <v>4</v>
      </c>
      <c r="F11" s="171" t="s">
        <v>5</v>
      </c>
      <c r="G11" s="172"/>
      <c r="H11" s="173" t="s">
        <v>6</v>
      </c>
      <c r="I11" s="172"/>
    </row>
    <row r="12" spans="1:9" s="86" customFormat="1" ht="15.75" thickBot="1" x14ac:dyDescent="0.3">
      <c r="A12" s="177"/>
      <c r="B12" s="179"/>
      <c r="C12" s="181"/>
      <c r="D12" s="181"/>
      <c r="E12" s="181"/>
      <c r="F12" s="87" t="s">
        <v>7</v>
      </c>
      <c r="G12" s="88" t="s">
        <v>8</v>
      </c>
      <c r="H12" s="89" t="s">
        <v>7</v>
      </c>
      <c r="I12" s="88" t="s">
        <v>8</v>
      </c>
    </row>
    <row r="13" spans="1:9" s="86" customFormat="1" ht="15.75" thickBot="1" x14ac:dyDescent="0.3">
      <c r="A13" s="90">
        <v>1</v>
      </c>
      <c r="B13" s="91">
        <v>2</v>
      </c>
      <c r="C13" s="90">
        <v>3</v>
      </c>
      <c r="D13" s="91">
        <v>4</v>
      </c>
      <c r="E13" s="90">
        <v>5</v>
      </c>
      <c r="F13" s="91">
        <v>6</v>
      </c>
      <c r="G13" s="90">
        <v>7</v>
      </c>
      <c r="H13" s="91">
        <v>8</v>
      </c>
      <c r="I13" s="90">
        <v>9</v>
      </c>
    </row>
    <row r="14" spans="1:9" s="86" customFormat="1" x14ac:dyDescent="0.25">
      <c r="A14" s="170"/>
      <c r="B14" s="92"/>
      <c r="C14" s="93" t="s">
        <v>128</v>
      </c>
      <c r="D14" s="93"/>
      <c r="E14" s="93"/>
      <c r="F14" s="168"/>
      <c r="G14" s="167"/>
      <c r="H14" s="168"/>
      <c r="I14" s="167"/>
    </row>
    <row r="15" spans="1:9" x14ac:dyDescent="0.25">
      <c r="A15" s="63">
        <v>1</v>
      </c>
      <c r="B15" s="64" t="s">
        <v>9</v>
      </c>
      <c r="C15" s="65" t="s">
        <v>202</v>
      </c>
      <c r="D15" s="66" t="s">
        <v>10</v>
      </c>
      <c r="E15" s="66">
        <v>1</v>
      </c>
      <c r="F15" s="59"/>
      <c r="G15" s="62">
        <v>0</v>
      </c>
      <c r="H15" s="59"/>
      <c r="I15" s="62">
        <f>E15*G15</f>
        <v>0</v>
      </c>
    </row>
    <row r="16" spans="1:9" x14ac:dyDescent="0.25">
      <c r="A16" s="55" t="s">
        <v>11</v>
      </c>
      <c r="B16" s="56" t="s">
        <v>12</v>
      </c>
      <c r="C16" s="57" t="s">
        <v>204</v>
      </c>
      <c r="D16" s="58" t="s">
        <v>10</v>
      </c>
      <c r="E16" s="58">
        <v>1</v>
      </c>
      <c r="F16" s="59">
        <v>0</v>
      </c>
      <c r="G16" s="60"/>
      <c r="H16" s="59">
        <f>E16*F16</f>
        <v>0</v>
      </c>
      <c r="I16" s="60"/>
    </row>
    <row r="17" spans="1:9" x14ac:dyDescent="0.25">
      <c r="A17" s="55" t="s">
        <v>13</v>
      </c>
      <c r="B17" s="56" t="s">
        <v>12</v>
      </c>
      <c r="C17" s="57" t="s">
        <v>14</v>
      </c>
      <c r="D17" s="58" t="s">
        <v>129</v>
      </c>
      <c r="E17" s="58">
        <v>1</v>
      </c>
      <c r="F17" s="59">
        <v>0</v>
      </c>
      <c r="G17" s="60"/>
      <c r="H17" s="59">
        <f>E17*F17</f>
        <v>0</v>
      </c>
      <c r="I17" s="60"/>
    </row>
    <row r="18" spans="1:9" ht="28.5" x14ac:dyDescent="0.25">
      <c r="A18" s="63">
        <v>2</v>
      </c>
      <c r="B18" s="64" t="s">
        <v>9</v>
      </c>
      <c r="C18" s="65" t="s">
        <v>205</v>
      </c>
      <c r="D18" s="66" t="s">
        <v>15</v>
      </c>
      <c r="E18" s="66">
        <v>54</v>
      </c>
      <c r="F18" s="59"/>
      <c r="G18" s="62">
        <v>0</v>
      </c>
      <c r="H18" s="59"/>
      <c r="I18" s="62">
        <f>E18*G18</f>
        <v>0</v>
      </c>
    </row>
    <row r="19" spans="1:9" x14ac:dyDescent="0.25">
      <c r="A19" s="55" t="s">
        <v>16</v>
      </c>
      <c r="B19" s="56" t="s">
        <v>12</v>
      </c>
      <c r="C19" s="57" t="s">
        <v>342</v>
      </c>
      <c r="D19" s="58" t="s">
        <v>18</v>
      </c>
      <c r="E19" s="58">
        <f>E18/4*4.3</f>
        <v>58.05</v>
      </c>
      <c r="F19" s="59">
        <v>0</v>
      </c>
      <c r="G19" s="62"/>
      <c r="H19" s="59">
        <f>E19*F19</f>
        <v>0</v>
      </c>
      <c r="I19" s="60"/>
    </row>
    <row r="20" spans="1:9" x14ac:dyDescent="0.25">
      <c r="A20" s="55" t="s">
        <v>19</v>
      </c>
      <c r="B20" s="56" t="s">
        <v>12</v>
      </c>
      <c r="C20" s="57" t="s">
        <v>26</v>
      </c>
      <c r="D20" s="58" t="s">
        <v>15</v>
      </c>
      <c r="E20" s="58">
        <v>54</v>
      </c>
      <c r="F20" s="59">
        <v>0</v>
      </c>
      <c r="G20" s="60"/>
      <c r="H20" s="59">
        <f>E20*F20</f>
        <v>0</v>
      </c>
      <c r="I20" s="60"/>
    </row>
    <row r="21" spans="1:9" ht="28.5" x14ac:dyDescent="0.25">
      <c r="A21" s="67" t="s">
        <v>20</v>
      </c>
      <c r="B21" s="68" t="s">
        <v>9</v>
      </c>
      <c r="C21" s="65" t="s">
        <v>338</v>
      </c>
      <c r="D21" s="66" t="s">
        <v>10</v>
      </c>
      <c r="E21" s="66">
        <v>2</v>
      </c>
      <c r="F21" s="69"/>
      <c r="G21" s="62">
        <v>0</v>
      </c>
      <c r="H21" s="69"/>
      <c r="I21" s="62">
        <f>E21*G21</f>
        <v>0</v>
      </c>
    </row>
    <row r="22" spans="1:9" x14ac:dyDescent="0.25">
      <c r="A22" s="55" t="s">
        <v>21</v>
      </c>
      <c r="B22" s="56" t="s">
        <v>12</v>
      </c>
      <c r="C22" s="57" t="s">
        <v>339</v>
      </c>
      <c r="D22" s="58" t="s">
        <v>10</v>
      </c>
      <c r="E22" s="58">
        <v>2</v>
      </c>
      <c r="F22" s="59">
        <v>0</v>
      </c>
      <c r="G22" s="60"/>
      <c r="H22" s="59">
        <f>E22*F22</f>
        <v>0</v>
      </c>
      <c r="I22" s="60"/>
    </row>
    <row r="23" spans="1:9" ht="27.75" customHeight="1" x14ac:dyDescent="0.25">
      <c r="A23" s="67" t="s">
        <v>134</v>
      </c>
      <c r="B23" s="68" t="s">
        <v>9</v>
      </c>
      <c r="C23" s="65" t="s">
        <v>194</v>
      </c>
      <c r="D23" s="66" t="s">
        <v>10</v>
      </c>
      <c r="E23" s="66">
        <v>2</v>
      </c>
      <c r="F23" s="69"/>
      <c r="G23" s="62">
        <v>0</v>
      </c>
      <c r="H23" s="69"/>
      <c r="I23" s="62">
        <f>E23*G23</f>
        <v>0</v>
      </c>
    </row>
    <row r="24" spans="1:9" x14ac:dyDescent="0.25">
      <c r="A24" s="55" t="s">
        <v>22</v>
      </c>
      <c r="B24" s="56" t="s">
        <v>12</v>
      </c>
      <c r="C24" s="57" t="s">
        <v>195</v>
      </c>
      <c r="D24" s="58" t="s">
        <v>10</v>
      </c>
      <c r="E24" s="58">
        <v>2</v>
      </c>
      <c r="F24" s="59">
        <v>0</v>
      </c>
      <c r="G24" s="60"/>
      <c r="H24" s="59">
        <f>E24*F24</f>
        <v>0</v>
      </c>
      <c r="I24" s="60"/>
    </row>
    <row r="25" spans="1:9" ht="28.5" x14ac:dyDescent="0.25">
      <c r="A25" s="67" t="s">
        <v>27</v>
      </c>
      <c r="B25" s="68" t="s">
        <v>9</v>
      </c>
      <c r="C25" s="65" t="s">
        <v>130</v>
      </c>
      <c r="D25" s="66" t="s">
        <v>15</v>
      </c>
      <c r="E25" s="66">
        <v>164.7</v>
      </c>
      <c r="F25" s="59"/>
      <c r="G25" s="62">
        <v>0</v>
      </c>
      <c r="H25" s="59"/>
      <c r="I25" s="62">
        <f>E25*G25</f>
        <v>0</v>
      </c>
    </row>
    <row r="26" spans="1:9" x14ac:dyDescent="0.25">
      <c r="A26" s="55" t="s">
        <v>28</v>
      </c>
      <c r="B26" s="56" t="s">
        <v>12</v>
      </c>
      <c r="C26" s="57" t="s">
        <v>131</v>
      </c>
      <c r="D26" s="58" t="s">
        <v>18</v>
      </c>
      <c r="E26" s="94">
        <f>E25/4*3.4</f>
        <v>139.99499999999998</v>
      </c>
      <c r="F26" s="59">
        <v>0</v>
      </c>
      <c r="G26" s="62"/>
      <c r="H26" s="59">
        <f>E26*F26</f>
        <v>0</v>
      </c>
      <c r="I26" s="60"/>
    </row>
    <row r="27" spans="1:9" x14ac:dyDescent="0.25">
      <c r="A27" s="55" t="s">
        <v>135</v>
      </c>
      <c r="B27" s="56" t="s">
        <v>12</v>
      </c>
      <c r="C27" s="57" t="s">
        <v>36</v>
      </c>
      <c r="D27" s="58" t="s">
        <v>15</v>
      </c>
      <c r="E27" s="58">
        <v>164.7</v>
      </c>
      <c r="F27" s="59">
        <v>0</v>
      </c>
      <c r="G27" s="60"/>
      <c r="H27" s="59">
        <f>E27*F27</f>
        <v>0</v>
      </c>
      <c r="I27" s="60"/>
    </row>
    <row r="28" spans="1:9" ht="30" x14ac:dyDescent="0.25">
      <c r="A28" s="55" t="s">
        <v>344</v>
      </c>
      <c r="B28" s="56" t="s">
        <v>12</v>
      </c>
      <c r="C28" s="57" t="s">
        <v>196</v>
      </c>
      <c r="D28" s="58" t="s">
        <v>10</v>
      </c>
      <c r="E28" s="94">
        <v>4</v>
      </c>
      <c r="F28" s="59">
        <v>0</v>
      </c>
      <c r="G28" s="62"/>
      <c r="H28" s="59">
        <f>E28*F28</f>
        <v>0</v>
      </c>
      <c r="I28" s="60"/>
    </row>
    <row r="29" spans="1:9" ht="33.75" customHeight="1" x14ac:dyDescent="0.25">
      <c r="A29" s="67" t="s">
        <v>29</v>
      </c>
      <c r="B29" s="68" t="s">
        <v>9</v>
      </c>
      <c r="C29" s="65" t="s">
        <v>132</v>
      </c>
      <c r="D29" s="66" t="s">
        <v>15</v>
      </c>
      <c r="E29" s="66">
        <v>165.4</v>
      </c>
      <c r="F29" s="69"/>
      <c r="G29" s="95">
        <v>0</v>
      </c>
      <c r="H29" s="69"/>
      <c r="I29" s="62">
        <f>E29*G29</f>
        <v>0</v>
      </c>
    </row>
    <row r="30" spans="1:9" ht="30" x14ac:dyDescent="0.25">
      <c r="A30" s="55" t="s">
        <v>30</v>
      </c>
      <c r="B30" s="56" t="s">
        <v>12</v>
      </c>
      <c r="C30" s="57" t="s">
        <v>261</v>
      </c>
      <c r="D30" s="58" t="s">
        <v>15</v>
      </c>
      <c r="E30" s="58">
        <v>165.4</v>
      </c>
      <c r="F30" s="59">
        <v>0</v>
      </c>
      <c r="G30" s="62"/>
      <c r="H30" s="59">
        <f t="shared" ref="H30:H36" si="0">E30*F30</f>
        <v>0</v>
      </c>
      <c r="I30" s="60"/>
    </row>
    <row r="31" spans="1:9" x14ac:dyDescent="0.25">
      <c r="A31" s="55" t="s">
        <v>31</v>
      </c>
      <c r="B31" s="56" t="s">
        <v>12</v>
      </c>
      <c r="C31" s="57" t="s">
        <v>341</v>
      </c>
      <c r="D31" s="58" t="s">
        <v>18</v>
      </c>
      <c r="E31" s="94">
        <f>E29/3*2.43</f>
        <v>133.97400000000002</v>
      </c>
      <c r="F31" s="59">
        <v>0</v>
      </c>
      <c r="G31" s="62"/>
      <c r="H31" s="59">
        <f t="shared" si="0"/>
        <v>0</v>
      </c>
      <c r="I31" s="60"/>
    </row>
    <row r="32" spans="1:9" x14ac:dyDescent="0.25">
      <c r="A32" s="55" t="s">
        <v>345</v>
      </c>
      <c r="B32" s="56" t="s">
        <v>12</v>
      </c>
      <c r="C32" s="57" t="s">
        <v>193</v>
      </c>
      <c r="D32" s="58" t="s">
        <v>10</v>
      </c>
      <c r="E32" s="94">
        <v>8</v>
      </c>
      <c r="F32" s="59">
        <v>0</v>
      </c>
      <c r="G32" s="62"/>
      <c r="H32" s="59">
        <f>E32*F32</f>
        <v>0</v>
      </c>
      <c r="I32" s="60"/>
    </row>
    <row r="33" spans="1:9" ht="30" x14ac:dyDescent="0.25">
      <c r="A33" s="55" t="s">
        <v>346</v>
      </c>
      <c r="B33" s="56" t="s">
        <v>12</v>
      </c>
      <c r="C33" s="57" t="s">
        <v>196</v>
      </c>
      <c r="D33" s="58" t="s">
        <v>10</v>
      </c>
      <c r="E33" s="94">
        <v>4</v>
      </c>
      <c r="F33" s="59">
        <v>0</v>
      </c>
      <c r="G33" s="62"/>
      <c r="H33" s="59">
        <f>E33*F33</f>
        <v>0</v>
      </c>
      <c r="I33" s="60"/>
    </row>
    <row r="34" spans="1:9" ht="28.5" x14ac:dyDescent="0.25">
      <c r="A34" s="67" t="s">
        <v>32</v>
      </c>
      <c r="B34" s="68" t="s">
        <v>9</v>
      </c>
      <c r="C34" s="65" t="s">
        <v>42</v>
      </c>
      <c r="D34" s="66" t="s">
        <v>10</v>
      </c>
      <c r="E34" s="66">
        <f>SUM(E35:E36)</f>
        <v>16</v>
      </c>
      <c r="F34" s="69"/>
      <c r="G34" s="62">
        <v>0</v>
      </c>
      <c r="H34" s="59"/>
      <c r="I34" s="62">
        <f>E34*G34</f>
        <v>0</v>
      </c>
    </row>
    <row r="35" spans="1:9" x14ac:dyDescent="0.25">
      <c r="A35" s="55" t="s">
        <v>33</v>
      </c>
      <c r="B35" s="56" t="s">
        <v>12</v>
      </c>
      <c r="C35" s="57" t="s">
        <v>44</v>
      </c>
      <c r="D35" s="58" t="s">
        <v>10</v>
      </c>
      <c r="E35" s="58">
        <v>8</v>
      </c>
      <c r="F35" s="59">
        <v>0</v>
      </c>
      <c r="G35" s="62"/>
      <c r="H35" s="59">
        <f t="shared" ref="H35" si="1">E35*F35</f>
        <v>0</v>
      </c>
      <c r="I35" s="60"/>
    </row>
    <row r="36" spans="1:9" x14ac:dyDescent="0.25">
      <c r="A36" s="55" t="s">
        <v>34</v>
      </c>
      <c r="B36" s="56" t="s">
        <v>12</v>
      </c>
      <c r="C36" s="57" t="s">
        <v>133</v>
      </c>
      <c r="D36" s="58" t="s">
        <v>10</v>
      </c>
      <c r="E36" s="58">
        <v>8</v>
      </c>
      <c r="F36" s="59">
        <v>0</v>
      </c>
      <c r="G36" s="62"/>
      <c r="H36" s="59">
        <f t="shared" si="0"/>
        <v>0</v>
      </c>
      <c r="I36" s="60"/>
    </row>
    <row r="37" spans="1:9" ht="28.5" x14ac:dyDescent="0.25">
      <c r="A37" s="63">
        <v>8</v>
      </c>
      <c r="B37" s="64" t="s">
        <v>9</v>
      </c>
      <c r="C37" s="65" t="s">
        <v>47</v>
      </c>
      <c r="D37" s="66" t="s">
        <v>15</v>
      </c>
      <c r="E37" s="66">
        <v>34.200000000000003</v>
      </c>
      <c r="F37" s="59"/>
      <c r="G37" s="62">
        <v>0</v>
      </c>
      <c r="H37" s="59"/>
      <c r="I37" s="62">
        <f>E37*G37</f>
        <v>0</v>
      </c>
    </row>
    <row r="38" spans="1:9" ht="30" x14ac:dyDescent="0.25">
      <c r="A38" s="55" t="s">
        <v>38</v>
      </c>
      <c r="B38" s="56" t="s">
        <v>12</v>
      </c>
      <c r="C38" s="57" t="s">
        <v>264</v>
      </c>
      <c r="D38" s="58" t="s">
        <v>15</v>
      </c>
      <c r="E38" s="58">
        <v>34.200000000000003</v>
      </c>
      <c r="F38" s="59">
        <v>0</v>
      </c>
      <c r="G38" s="62"/>
      <c r="H38" s="59">
        <f t="shared" ref="H38:H39" si="2">E38*F38</f>
        <v>0</v>
      </c>
      <c r="I38" s="60"/>
    </row>
    <row r="39" spans="1:9" x14ac:dyDescent="0.25">
      <c r="A39" s="55" t="s">
        <v>219</v>
      </c>
      <c r="B39" s="56" t="s">
        <v>12</v>
      </c>
      <c r="C39" s="57" t="s">
        <v>263</v>
      </c>
      <c r="D39" s="58" t="s">
        <v>18</v>
      </c>
      <c r="E39" s="96">
        <f>E37/3*2.18</f>
        <v>24.852000000000004</v>
      </c>
      <c r="F39" s="59">
        <v>0</v>
      </c>
      <c r="G39" s="62"/>
      <c r="H39" s="59">
        <f t="shared" si="2"/>
        <v>0</v>
      </c>
      <c r="I39" s="60"/>
    </row>
    <row r="40" spans="1:9" ht="28.5" x14ac:dyDescent="0.25">
      <c r="A40" s="63">
        <v>9</v>
      </c>
      <c r="B40" s="64" t="s">
        <v>9</v>
      </c>
      <c r="C40" s="65" t="s">
        <v>50</v>
      </c>
      <c r="D40" s="66" t="s">
        <v>15</v>
      </c>
      <c r="E40" s="66">
        <v>39.9</v>
      </c>
      <c r="F40" s="59"/>
      <c r="G40" s="62">
        <v>0</v>
      </c>
      <c r="H40" s="59"/>
      <c r="I40" s="62">
        <f>E40*G40</f>
        <v>0</v>
      </c>
    </row>
    <row r="41" spans="1:9" ht="30" x14ac:dyDescent="0.25">
      <c r="A41" s="55" t="s">
        <v>39</v>
      </c>
      <c r="B41" s="56" t="s">
        <v>12</v>
      </c>
      <c r="C41" s="57" t="s">
        <v>265</v>
      </c>
      <c r="D41" s="58" t="s">
        <v>15</v>
      </c>
      <c r="E41" s="58">
        <v>39.9</v>
      </c>
      <c r="F41" s="59">
        <v>0</v>
      </c>
      <c r="G41" s="62"/>
      <c r="H41" s="59">
        <f t="shared" ref="H41:H45" si="3">E41*F41</f>
        <v>0</v>
      </c>
      <c r="I41" s="60"/>
    </row>
    <row r="42" spans="1:9" x14ac:dyDescent="0.25">
      <c r="A42" s="55" t="s">
        <v>40</v>
      </c>
      <c r="B42" s="56" t="s">
        <v>12</v>
      </c>
      <c r="C42" s="57" t="s">
        <v>340</v>
      </c>
      <c r="D42" s="58" t="s">
        <v>18</v>
      </c>
      <c r="E42" s="94">
        <f>E40/2.5*1.75</f>
        <v>27.93</v>
      </c>
      <c r="F42" s="59">
        <v>0</v>
      </c>
      <c r="G42" s="62"/>
      <c r="H42" s="59">
        <f t="shared" si="3"/>
        <v>0</v>
      </c>
      <c r="I42" s="60"/>
    </row>
    <row r="43" spans="1:9" x14ac:dyDescent="0.25">
      <c r="A43" s="67" t="s">
        <v>347</v>
      </c>
      <c r="B43" s="68" t="s">
        <v>9</v>
      </c>
      <c r="C43" s="65" t="s">
        <v>53</v>
      </c>
      <c r="D43" s="66" t="s">
        <v>10</v>
      </c>
      <c r="E43" s="66">
        <v>4</v>
      </c>
      <c r="F43" s="69"/>
      <c r="G43" s="62">
        <v>0</v>
      </c>
      <c r="H43" s="69"/>
      <c r="I43" s="62">
        <f>E43*G43</f>
        <v>0</v>
      </c>
    </row>
    <row r="44" spans="1:9" x14ac:dyDescent="0.25">
      <c r="A44" s="55" t="s">
        <v>43</v>
      </c>
      <c r="B44" s="56" t="s">
        <v>12</v>
      </c>
      <c r="C44" s="57" t="s">
        <v>136</v>
      </c>
      <c r="D44" s="58" t="s">
        <v>10</v>
      </c>
      <c r="E44" s="58">
        <v>4</v>
      </c>
      <c r="F44" s="59">
        <v>0</v>
      </c>
      <c r="G44" s="62"/>
      <c r="H44" s="59">
        <f t="shared" si="3"/>
        <v>0</v>
      </c>
      <c r="I44" s="60"/>
    </row>
    <row r="45" spans="1:9" ht="30" x14ac:dyDescent="0.25">
      <c r="A45" s="55" t="s">
        <v>45</v>
      </c>
      <c r="B45" s="56" t="s">
        <v>12</v>
      </c>
      <c r="C45" s="57" t="s">
        <v>137</v>
      </c>
      <c r="D45" s="58" t="s">
        <v>10</v>
      </c>
      <c r="E45" s="58">
        <v>4</v>
      </c>
      <c r="F45" s="59">
        <v>0</v>
      </c>
      <c r="G45" s="62"/>
      <c r="H45" s="59">
        <f t="shared" si="3"/>
        <v>0</v>
      </c>
      <c r="I45" s="60"/>
    </row>
    <row r="46" spans="1:9" ht="28.5" x14ac:dyDescent="0.25">
      <c r="A46" s="63">
        <v>11</v>
      </c>
      <c r="B46" s="64" t="s">
        <v>9</v>
      </c>
      <c r="C46" s="65" t="s">
        <v>56</v>
      </c>
      <c r="D46" s="66" t="s">
        <v>15</v>
      </c>
      <c r="E46" s="66">
        <v>78.599999999999994</v>
      </c>
      <c r="F46" s="59"/>
      <c r="G46" s="62">
        <v>0</v>
      </c>
      <c r="H46" s="59"/>
      <c r="I46" s="62">
        <f>E46*G46</f>
        <v>0</v>
      </c>
    </row>
    <row r="47" spans="1:9" ht="30" x14ac:dyDescent="0.25">
      <c r="A47" s="55" t="s">
        <v>48</v>
      </c>
      <c r="B47" s="56" t="s">
        <v>12</v>
      </c>
      <c r="C47" s="57" t="s">
        <v>266</v>
      </c>
      <c r="D47" s="58" t="s">
        <v>15</v>
      </c>
      <c r="E47" s="58">
        <v>78.599999999999994</v>
      </c>
      <c r="F47" s="59">
        <v>0</v>
      </c>
      <c r="G47" s="60"/>
      <c r="H47" s="59">
        <f t="shared" ref="H47:H48" si="4">E47*F47</f>
        <v>0</v>
      </c>
      <c r="I47" s="60"/>
    </row>
    <row r="48" spans="1:9" x14ac:dyDescent="0.25">
      <c r="A48" s="55" t="s">
        <v>49</v>
      </c>
      <c r="B48" s="56" t="s">
        <v>12</v>
      </c>
      <c r="C48" s="57" t="s">
        <v>41</v>
      </c>
      <c r="D48" s="58" t="s">
        <v>18</v>
      </c>
      <c r="E48" s="94">
        <f>E46/2*1.25</f>
        <v>49.125</v>
      </c>
      <c r="F48" s="59">
        <v>0</v>
      </c>
      <c r="G48" s="60"/>
      <c r="H48" s="59">
        <f t="shared" si="4"/>
        <v>0</v>
      </c>
      <c r="I48" s="60"/>
    </row>
    <row r="49" spans="1:9" ht="28.5" x14ac:dyDescent="0.25">
      <c r="A49" s="63">
        <v>12</v>
      </c>
      <c r="B49" s="64" t="s">
        <v>9</v>
      </c>
      <c r="C49" s="65" t="s">
        <v>59</v>
      </c>
      <c r="D49" s="66" t="s">
        <v>15</v>
      </c>
      <c r="E49" s="66">
        <v>3.6</v>
      </c>
      <c r="F49" s="59"/>
      <c r="G49" s="62">
        <v>0</v>
      </c>
      <c r="H49" s="59"/>
      <c r="I49" s="62">
        <f>E49*G49</f>
        <v>0</v>
      </c>
    </row>
    <row r="50" spans="1:9" ht="30" x14ac:dyDescent="0.25">
      <c r="A50" s="55" t="s">
        <v>51</v>
      </c>
      <c r="B50" s="56" t="s">
        <v>12</v>
      </c>
      <c r="C50" s="57" t="s">
        <v>267</v>
      </c>
      <c r="D50" s="58" t="s">
        <v>15</v>
      </c>
      <c r="E50" s="58">
        <v>3.6</v>
      </c>
      <c r="F50" s="59">
        <v>0</v>
      </c>
      <c r="G50" s="60"/>
      <c r="H50" s="59">
        <f t="shared" ref="H50:H52" si="5">E50*F50</f>
        <v>0</v>
      </c>
      <c r="I50" s="60"/>
    </row>
    <row r="51" spans="1:9" x14ac:dyDescent="0.25">
      <c r="A51" s="55" t="s">
        <v>52</v>
      </c>
      <c r="B51" s="56" t="s">
        <v>12</v>
      </c>
      <c r="C51" s="57" t="s">
        <v>41</v>
      </c>
      <c r="D51" s="58" t="s">
        <v>18</v>
      </c>
      <c r="E51" s="94">
        <f>E49/2*1.1</f>
        <v>1.9800000000000002</v>
      </c>
      <c r="F51" s="59">
        <v>0</v>
      </c>
      <c r="G51" s="60"/>
      <c r="H51" s="59">
        <f t="shared" si="5"/>
        <v>0</v>
      </c>
      <c r="I51" s="60"/>
    </row>
    <row r="52" spans="1:9" ht="30" x14ac:dyDescent="0.25">
      <c r="A52" s="55" t="s">
        <v>348</v>
      </c>
      <c r="B52" s="56" t="s">
        <v>12</v>
      </c>
      <c r="C52" s="57" t="s">
        <v>198</v>
      </c>
      <c r="D52" s="58" t="s">
        <v>10</v>
      </c>
      <c r="E52" s="58">
        <v>1</v>
      </c>
      <c r="F52" s="59">
        <v>0</v>
      </c>
      <c r="G52" s="62"/>
      <c r="H52" s="59">
        <f t="shared" si="5"/>
        <v>0</v>
      </c>
      <c r="I52" s="60"/>
    </row>
    <row r="53" spans="1:9" ht="28.5" x14ac:dyDescent="0.25">
      <c r="A53" s="63">
        <v>13</v>
      </c>
      <c r="B53" s="64" t="s">
        <v>9</v>
      </c>
      <c r="C53" s="65" t="s">
        <v>62</v>
      </c>
      <c r="D53" s="66" t="s">
        <v>15</v>
      </c>
      <c r="E53" s="66">
        <v>73.400000000000006</v>
      </c>
      <c r="F53" s="59"/>
      <c r="G53" s="62">
        <v>0</v>
      </c>
      <c r="H53" s="59"/>
      <c r="I53" s="62">
        <f>E53*G53</f>
        <v>0</v>
      </c>
    </row>
    <row r="54" spans="1:9" ht="30" x14ac:dyDescent="0.25">
      <c r="A54" s="55" t="s">
        <v>54</v>
      </c>
      <c r="B54" s="56" t="s">
        <v>12</v>
      </c>
      <c r="C54" s="57" t="s">
        <v>268</v>
      </c>
      <c r="D54" s="58" t="s">
        <v>15</v>
      </c>
      <c r="E54" s="58">
        <v>73.400000000000006</v>
      </c>
      <c r="F54" s="59">
        <v>0</v>
      </c>
      <c r="G54" s="60"/>
      <c r="H54" s="59">
        <f t="shared" ref="H54:H59" si="6">E54*F54</f>
        <v>0</v>
      </c>
      <c r="I54" s="60"/>
    </row>
    <row r="55" spans="1:9" x14ac:dyDescent="0.25">
      <c r="A55" s="55" t="s">
        <v>55</v>
      </c>
      <c r="B55" s="56" t="s">
        <v>12</v>
      </c>
      <c r="C55" s="57" t="s">
        <v>65</v>
      </c>
      <c r="D55" s="58" t="s">
        <v>18</v>
      </c>
      <c r="E55" s="94">
        <f>E53/1.5*1.09</f>
        <v>53.337333333333341</v>
      </c>
      <c r="F55" s="59">
        <v>0</v>
      </c>
      <c r="G55" s="62"/>
      <c r="H55" s="59">
        <f t="shared" si="6"/>
        <v>0</v>
      </c>
      <c r="I55" s="60"/>
    </row>
    <row r="56" spans="1:9" x14ac:dyDescent="0.25">
      <c r="A56" s="55" t="s">
        <v>245</v>
      </c>
      <c r="B56" s="56" t="s">
        <v>12</v>
      </c>
      <c r="C56" s="57" t="s">
        <v>197</v>
      </c>
      <c r="D56" s="58" t="s">
        <v>10</v>
      </c>
      <c r="E56" s="58">
        <v>8</v>
      </c>
      <c r="F56" s="59">
        <v>0</v>
      </c>
      <c r="G56" s="62"/>
      <c r="H56" s="59">
        <f t="shared" si="6"/>
        <v>0</v>
      </c>
      <c r="I56" s="60"/>
    </row>
    <row r="57" spans="1:9" ht="30" x14ac:dyDescent="0.25">
      <c r="A57" s="55" t="s">
        <v>349</v>
      </c>
      <c r="B57" s="56" t="s">
        <v>12</v>
      </c>
      <c r="C57" s="57" t="s">
        <v>199</v>
      </c>
      <c r="D57" s="58" t="s">
        <v>10</v>
      </c>
      <c r="E57" s="58">
        <v>1</v>
      </c>
      <c r="F57" s="59">
        <v>0</v>
      </c>
      <c r="G57" s="62"/>
      <c r="H57" s="59">
        <f t="shared" si="6"/>
        <v>0</v>
      </c>
      <c r="I57" s="60"/>
    </row>
    <row r="58" spans="1:9" ht="28.5" x14ac:dyDescent="0.25">
      <c r="A58" s="63">
        <v>14</v>
      </c>
      <c r="B58" s="64" t="s">
        <v>9</v>
      </c>
      <c r="C58" s="65" t="s">
        <v>67</v>
      </c>
      <c r="D58" s="66" t="s">
        <v>68</v>
      </c>
      <c r="E58" s="66">
        <v>109.55</v>
      </c>
      <c r="F58" s="59"/>
      <c r="G58" s="95">
        <v>0</v>
      </c>
      <c r="H58" s="59">
        <f t="shared" si="6"/>
        <v>0</v>
      </c>
      <c r="I58" s="62">
        <f t="shared" ref="I58:I61" si="7">E58*G58</f>
        <v>0</v>
      </c>
    </row>
    <row r="59" spans="1:9" x14ac:dyDescent="0.25">
      <c r="A59" s="55" t="s">
        <v>57</v>
      </c>
      <c r="B59" s="56" t="s">
        <v>12</v>
      </c>
      <c r="C59" s="57" t="s">
        <v>70</v>
      </c>
      <c r="D59" s="58" t="s">
        <v>18</v>
      </c>
      <c r="E59" s="94">
        <f>0.12*E58</f>
        <v>13.145999999999999</v>
      </c>
      <c r="F59" s="97">
        <v>0</v>
      </c>
      <c r="G59" s="62"/>
      <c r="H59" s="59">
        <f t="shared" si="6"/>
        <v>0</v>
      </c>
      <c r="I59" s="60"/>
    </row>
    <row r="60" spans="1:9" x14ac:dyDescent="0.25">
      <c r="A60" s="55" t="s">
        <v>58</v>
      </c>
      <c r="B60" s="56" t="s">
        <v>12</v>
      </c>
      <c r="C60" s="57" t="s">
        <v>72</v>
      </c>
      <c r="D60" s="58" t="s">
        <v>18</v>
      </c>
      <c r="E60" s="94">
        <f>0.02*E58</f>
        <v>2.1909999999999998</v>
      </c>
      <c r="F60" s="97">
        <v>0</v>
      </c>
      <c r="G60" s="60"/>
      <c r="H60" s="59">
        <f>E60*F60</f>
        <v>0</v>
      </c>
      <c r="I60" s="60"/>
    </row>
    <row r="61" spans="1:9" ht="14.25" customHeight="1" x14ac:dyDescent="0.25">
      <c r="A61" s="67" t="s">
        <v>350</v>
      </c>
      <c r="B61" s="68" t="s">
        <v>9</v>
      </c>
      <c r="C61" s="65" t="s">
        <v>73</v>
      </c>
      <c r="D61" s="66" t="s">
        <v>68</v>
      </c>
      <c r="E61" s="66">
        <f>E58*2</f>
        <v>219.1</v>
      </c>
      <c r="F61" s="59"/>
      <c r="G61" s="95">
        <v>0</v>
      </c>
      <c r="H61" s="59"/>
      <c r="I61" s="62">
        <f t="shared" si="7"/>
        <v>0</v>
      </c>
    </row>
    <row r="62" spans="1:9" x14ac:dyDescent="0.25">
      <c r="A62" s="55" t="s">
        <v>60</v>
      </c>
      <c r="B62" s="56" t="s">
        <v>12</v>
      </c>
      <c r="C62" s="57" t="s">
        <v>75</v>
      </c>
      <c r="D62" s="58" t="s">
        <v>18</v>
      </c>
      <c r="E62" s="96">
        <f>E61*0.02</f>
        <v>4.3819999999999997</v>
      </c>
      <c r="F62" s="97">
        <v>0</v>
      </c>
      <c r="G62" s="60"/>
      <c r="H62" s="59">
        <f>E62*F62</f>
        <v>0</v>
      </c>
      <c r="I62" s="60"/>
    </row>
    <row r="63" spans="1:9" x14ac:dyDescent="0.25">
      <c r="A63" s="55" t="s">
        <v>61</v>
      </c>
      <c r="B63" s="56" t="s">
        <v>12</v>
      </c>
      <c r="C63" s="57" t="s">
        <v>77</v>
      </c>
      <c r="D63" s="58" t="s">
        <v>18</v>
      </c>
      <c r="E63" s="96">
        <f>E61*0.12</f>
        <v>26.291999999999998</v>
      </c>
      <c r="F63" s="97">
        <v>0</v>
      </c>
      <c r="G63" s="60"/>
      <c r="H63" s="59">
        <f>E63*F63</f>
        <v>0</v>
      </c>
      <c r="I63" s="60"/>
    </row>
    <row r="64" spans="1:9" ht="28.5" x14ac:dyDescent="0.25">
      <c r="A64" s="67" t="s">
        <v>246</v>
      </c>
      <c r="B64" s="68" t="s">
        <v>9</v>
      </c>
      <c r="C64" s="65" t="s">
        <v>138</v>
      </c>
      <c r="D64" s="66" t="s">
        <v>15</v>
      </c>
      <c r="E64" s="66">
        <f>SUM(E65:E76)</f>
        <v>600.70000000000005</v>
      </c>
      <c r="F64" s="59"/>
      <c r="G64" s="62">
        <v>0</v>
      </c>
      <c r="H64" s="59"/>
      <c r="I64" s="62">
        <f>E64*G64</f>
        <v>0</v>
      </c>
    </row>
    <row r="65" spans="1:9" x14ac:dyDescent="0.25">
      <c r="A65" s="55" t="s">
        <v>63</v>
      </c>
      <c r="B65" s="56" t="s">
        <v>12</v>
      </c>
      <c r="C65" s="57" t="s">
        <v>139</v>
      </c>
      <c r="D65" s="58" t="s">
        <v>15</v>
      </c>
      <c r="E65" s="58">
        <v>10.8</v>
      </c>
      <c r="F65" s="59">
        <v>0</v>
      </c>
      <c r="G65" s="60"/>
      <c r="H65" s="59">
        <f t="shared" ref="H65:H76" si="8">E65*F65</f>
        <v>0</v>
      </c>
      <c r="I65" s="60"/>
    </row>
    <row r="66" spans="1:9" x14ac:dyDescent="0.25">
      <c r="A66" s="55" t="s">
        <v>64</v>
      </c>
      <c r="B66" s="56" t="s">
        <v>12</v>
      </c>
      <c r="C66" s="57" t="s">
        <v>140</v>
      </c>
      <c r="D66" s="58" t="s">
        <v>15</v>
      </c>
      <c r="E66" s="58">
        <v>49.4</v>
      </c>
      <c r="F66" s="59">
        <v>0</v>
      </c>
      <c r="G66" s="62"/>
      <c r="H66" s="59">
        <f t="shared" si="8"/>
        <v>0</v>
      </c>
      <c r="I66" s="60"/>
    </row>
    <row r="67" spans="1:9" x14ac:dyDescent="0.25">
      <c r="A67" s="55" t="s">
        <v>66</v>
      </c>
      <c r="B67" s="56" t="s">
        <v>12</v>
      </c>
      <c r="C67" s="57" t="s">
        <v>141</v>
      </c>
      <c r="D67" s="58" t="s">
        <v>15</v>
      </c>
      <c r="E67" s="58">
        <v>1.3</v>
      </c>
      <c r="F67" s="59">
        <v>0</v>
      </c>
      <c r="G67" s="62"/>
      <c r="H67" s="59">
        <f t="shared" si="8"/>
        <v>0</v>
      </c>
      <c r="I67" s="60"/>
    </row>
    <row r="68" spans="1:9" x14ac:dyDescent="0.25">
      <c r="A68" s="55" t="s">
        <v>222</v>
      </c>
      <c r="B68" s="56" t="s">
        <v>12</v>
      </c>
      <c r="C68" s="57" t="s">
        <v>142</v>
      </c>
      <c r="D68" s="58" t="s">
        <v>15</v>
      </c>
      <c r="E68" s="58">
        <v>2.4</v>
      </c>
      <c r="F68" s="59">
        <v>0</v>
      </c>
      <c r="G68" s="60"/>
      <c r="H68" s="59">
        <f t="shared" si="8"/>
        <v>0</v>
      </c>
      <c r="I68" s="60"/>
    </row>
    <row r="69" spans="1:9" x14ac:dyDescent="0.25">
      <c r="A69" s="55" t="s">
        <v>223</v>
      </c>
      <c r="B69" s="56" t="s">
        <v>12</v>
      </c>
      <c r="C69" s="57" t="s">
        <v>143</v>
      </c>
      <c r="D69" s="58" t="s">
        <v>15</v>
      </c>
      <c r="E69" s="58">
        <v>78.599999999999994</v>
      </c>
      <c r="F69" s="59">
        <v>0</v>
      </c>
      <c r="G69" s="60"/>
      <c r="H69" s="59">
        <f t="shared" si="8"/>
        <v>0</v>
      </c>
      <c r="I69" s="60"/>
    </row>
    <row r="70" spans="1:9" x14ac:dyDescent="0.25">
      <c r="A70" s="55" t="s">
        <v>224</v>
      </c>
      <c r="B70" s="56" t="s">
        <v>12</v>
      </c>
      <c r="C70" s="57" t="s">
        <v>144</v>
      </c>
      <c r="D70" s="58" t="s">
        <v>15</v>
      </c>
      <c r="E70" s="58">
        <v>39.9</v>
      </c>
      <c r="F70" s="59">
        <v>0</v>
      </c>
      <c r="G70" s="60"/>
      <c r="H70" s="59">
        <f t="shared" si="8"/>
        <v>0</v>
      </c>
      <c r="I70" s="60"/>
    </row>
    <row r="71" spans="1:9" x14ac:dyDescent="0.25">
      <c r="A71" s="55" t="s">
        <v>351</v>
      </c>
      <c r="B71" s="56" t="s">
        <v>12</v>
      </c>
      <c r="C71" s="57" t="s">
        <v>145</v>
      </c>
      <c r="D71" s="58" t="s">
        <v>15</v>
      </c>
      <c r="E71" s="58">
        <v>34.200000000000003</v>
      </c>
      <c r="F71" s="59">
        <v>0</v>
      </c>
      <c r="G71" s="62"/>
      <c r="H71" s="59">
        <f t="shared" si="8"/>
        <v>0</v>
      </c>
      <c r="I71" s="60"/>
    </row>
    <row r="72" spans="1:9" x14ac:dyDescent="0.25">
      <c r="A72" s="55" t="s">
        <v>352</v>
      </c>
      <c r="B72" s="56" t="s">
        <v>12</v>
      </c>
      <c r="C72" s="57" t="s">
        <v>146</v>
      </c>
      <c r="D72" s="58" t="s">
        <v>15</v>
      </c>
      <c r="E72" s="58">
        <v>159.1</v>
      </c>
      <c r="F72" s="59">
        <v>0</v>
      </c>
      <c r="G72" s="60"/>
      <c r="H72" s="59">
        <f t="shared" si="8"/>
        <v>0</v>
      </c>
      <c r="I72" s="60"/>
    </row>
    <row r="73" spans="1:9" x14ac:dyDescent="0.25">
      <c r="A73" s="55" t="s">
        <v>353</v>
      </c>
      <c r="B73" s="56" t="s">
        <v>12</v>
      </c>
      <c r="C73" s="57" t="s">
        <v>147</v>
      </c>
      <c r="D73" s="58" t="s">
        <v>15</v>
      </c>
      <c r="E73" s="58">
        <v>6.3</v>
      </c>
      <c r="F73" s="59">
        <v>0</v>
      </c>
      <c r="G73" s="60"/>
      <c r="H73" s="59">
        <f t="shared" si="8"/>
        <v>0</v>
      </c>
      <c r="I73" s="60"/>
    </row>
    <row r="74" spans="1:9" x14ac:dyDescent="0.25">
      <c r="A74" s="55" t="s">
        <v>354</v>
      </c>
      <c r="B74" s="56" t="s">
        <v>12</v>
      </c>
      <c r="C74" s="57" t="s">
        <v>343</v>
      </c>
      <c r="D74" s="58" t="s">
        <v>15</v>
      </c>
      <c r="E74" s="58">
        <v>73.599999999999994</v>
      </c>
      <c r="F74" s="59">
        <v>0</v>
      </c>
      <c r="G74" s="60"/>
      <c r="H74" s="59">
        <f t="shared" ref="H74" si="9">E74*F74</f>
        <v>0</v>
      </c>
      <c r="I74" s="60"/>
    </row>
    <row r="75" spans="1:9" x14ac:dyDescent="0.25">
      <c r="A75" s="55" t="s">
        <v>355</v>
      </c>
      <c r="B75" s="56" t="s">
        <v>12</v>
      </c>
      <c r="C75" s="57" t="s">
        <v>148</v>
      </c>
      <c r="D75" s="58" t="s">
        <v>15</v>
      </c>
      <c r="E75" s="58">
        <v>91.1</v>
      </c>
      <c r="F75" s="59">
        <v>0</v>
      </c>
      <c r="G75" s="60"/>
      <c r="H75" s="59">
        <f t="shared" si="8"/>
        <v>0</v>
      </c>
      <c r="I75" s="60"/>
    </row>
    <row r="76" spans="1:9" x14ac:dyDescent="0.25">
      <c r="A76" s="55" t="s">
        <v>356</v>
      </c>
      <c r="B76" s="56" t="s">
        <v>12</v>
      </c>
      <c r="C76" s="57" t="s">
        <v>212</v>
      </c>
      <c r="D76" s="58" t="s">
        <v>15</v>
      </c>
      <c r="E76" s="58">
        <v>54</v>
      </c>
      <c r="F76" s="59">
        <v>0</v>
      </c>
      <c r="G76" s="60"/>
      <c r="H76" s="59">
        <f t="shared" si="8"/>
        <v>0</v>
      </c>
      <c r="I76" s="60"/>
    </row>
    <row r="77" spans="1:9" x14ac:dyDescent="0.25">
      <c r="A77" s="55"/>
      <c r="B77" s="56"/>
      <c r="C77" s="65" t="s">
        <v>84</v>
      </c>
      <c r="D77" s="58"/>
      <c r="E77" s="58"/>
      <c r="F77" s="59"/>
      <c r="G77" s="60"/>
      <c r="H77" s="59"/>
      <c r="I77" s="60"/>
    </row>
    <row r="78" spans="1:9" ht="28.5" x14ac:dyDescent="0.25">
      <c r="A78" s="63">
        <v>17</v>
      </c>
      <c r="B78" s="64" t="s">
        <v>9</v>
      </c>
      <c r="C78" s="65" t="s">
        <v>85</v>
      </c>
      <c r="D78" s="66" t="s">
        <v>15</v>
      </c>
      <c r="E78" s="98">
        <f>E79+E82</f>
        <v>13956.4</v>
      </c>
      <c r="F78" s="59"/>
      <c r="G78" s="62">
        <v>0</v>
      </c>
      <c r="H78" s="59"/>
      <c r="I78" s="62">
        <f>E78*G78</f>
        <v>0</v>
      </c>
    </row>
    <row r="79" spans="1:9" x14ac:dyDescent="0.25">
      <c r="A79" s="55" t="s">
        <v>69</v>
      </c>
      <c r="B79" s="56" t="s">
        <v>12</v>
      </c>
      <c r="C79" s="57" t="s">
        <v>149</v>
      </c>
      <c r="D79" s="58" t="s">
        <v>15</v>
      </c>
      <c r="E79" s="99">
        <v>13787.4</v>
      </c>
      <c r="F79" s="59">
        <v>0</v>
      </c>
      <c r="G79" s="62"/>
      <c r="H79" s="59">
        <f t="shared" ref="H79:H84" si="10">E79*F79</f>
        <v>0</v>
      </c>
      <c r="I79" s="60"/>
    </row>
    <row r="80" spans="1:9" x14ac:dyDescent="0.25">
      <c r="A80" s="55" t="s">
        <v>71</v>
      </c>
      <c r="B80" s="56" t="s">
        <v>12</v>
      </c>
      <c r="C80" s="57" t="s">
        <v>88</v>
      </c>
      <c r="D80" s="58" t="s">
        <v>15</v>
      </c>
      <c r="E80" s="99">
        <f>4597*2</f>
        <v>9194</v>
      </c>
      <c r="F80" s="59">
        <v>0</v>
      </c>
      <c r="G80" s="62"/>
      <c r="H80" s="59">
        <f t="shared" si="10"/>
        <v>0</v>
      </c>
      <c r="I80" s="60"/>
    </row>
    <row r="81" spans="1:10" x14ac:dyDescent="0.25">
      <c r="A81" s="55" t="s">
        <v>247</v>
      </c>
      <c r="B81" s="56" t="s">
        <v>12</v>
      </c>
      <c r="C81" s="57" t="s">
        <v>150</v>
      </c>
      <c r="D81" s="58" t="s">
        <v>15</v>
      </c>
      <c r="E81" s="99">
        <v>4593.8999999999996</v>
      </c>
      <c r="F81" s="59">
        <v>0</v>
      </c>
      <c r="G81" s="62"/>
      <c r="H81" s="59">
        <f t="shared" si="10"/>
        <v>0</v>
      </c>
      <c r="I81" s="62"/>
    </row>
    <row r="82" spans="1:10" x14ac:dyDescent="0.25">
      <c r="A82" s="55" t="s">
        <v>248</v>
      </c>
      <c r="B82" s="56" t="s">
        <v>12</v>
      </c>
      <c r="C82" s="57" t="s">
        <v>151</v>
      </c>
      <c r="D82" s="58" t="s">
        <v>15</v>
      </c>
      <c r="E82" s="100">
        <v>169</v>
      </c>
      <c r="F82" s="59">
        <v>0</v>
      </c>
      <c r="G82" s="62"/>
      <c r="H82" s="59">
        <f t="shared" si="10"/>
        <v>0</v>
      </c>
      <c r="I82" s="60"/>
    </row>
    <row r="83" spans="1:10" x14ac:dyDescent="0.25">
      <c r="A83" s="55" t="s">
        <v>249</v>
      </c>
      <c r="B83" s="56" t="s">
        <v>12</v>
      </c>
      <c r="C83" s="57" t="s">
        <v>90</v>
      </c>
      <c r="D83" s="58" t="s">
        <v>15</v>
      </c>
      <c r="E83" s="99">
        <f>42*2</f>
        <v>84</v>
      </c>
      <c r="F83" s="59">
        <v>0</v>
      </c>
      <c r="G83" s="62"/>
      <c r="H83" s="59">
        <f t="shared" si="10"/>
        <v>0</v>
      </c>
      <c r="I83" s="60"/>
    </row>
    <row r="84" spans="1:10" x14ac:dyDescent="0.25">
      <c r="A84" s="55" t="s">
        <v>250</v>
      </c>
      <c r="B84" s="56" t="s">
        <v>12</v>
      </c>
      <c r="C84" s="57" t="s">
        <v>152</v>
      </c>
      <c r="D84" s="58" t="s">
        <v>15</v>
      </c>
      <c r="E84" s="99">
        <v>86.1</v>
      </c>
      <c r="F84" s="59">
        <v>0</v>
      </c>
      <c r="G84" s="62"/>
      <c r="H84" s="59">
        <f t="shared" si="10"/>
        <v>0</v>
      </c>
      <c r="I84" s="62"/>
    </row>
    <row r="85" spans="1:10" x14ac:dyDescent="0.25">
      <c r="A85" s="63">
        <v>18</v>
      </c>
      <c r="B85" s="64" t="s">
        <v>9</v>
      </c>
      <c r="C85" s="65" t="s">
        <v>93</v>
      </c>
      <c r="D85" s="66" t="s">
        <v>10</v>
      </c>
      <c r="E85" s="66">
        <f>SUM(E86:E89)</f>
        <v>40</v>
      </c>
      <c r="F85" s="59"/>
      <c r="G85" s="62">
        <v>0</v>
      </c>
      <c r="H85" s="59"/>
      <c r="I85" s="62">
        <f>E85*G85</f>
        <v>0</v>
      </c>
    </row>
    <row r="86" spans="1:10" ht="30" customHeight="1" x14ac:dyDescent="0.25">
      <c r="A86" s="55" t="s">
        <v>74</v>
      </c>
      <c r="B86" s="56" t="s">
        <v>12</v>
      </c>
      <c r="C86" s="101" t="s">
        <v>334</v>
      </c>
      <c r="D86" s="58" t="s">
        <v>10</v>
      </c>
      <c r="E86" s="58">
        <v>1</v>
      </c>
      <c r="F86" s="102">
        <v>0</v>
      </c>
      <c r="G86" s="62"/>
      <c r="H86" s="59">
        <f t="shared" ref="H86:H89" si="11">E86*F86</f>
        <v>0</v>
      </c>
      <c r="I86" s="60"/>
    </row>
    <row r="87" spans="1:10" x14ac:dyDescent="0.25">
      <c r="A87" s="55" t="s">
        <v>76</v>
      </c>
      <c r="B87" s="56" t="s">
        <v>12</v>
      </c>
      <c r="C87" s="101" t="s">
        <v>335</v>
      </c>
      <c r="D87" s="58" t="s">
        <v>10</v>
      </c>
      <c r="E87" s="58">
        <v>19</v>
      </c>
      <c r="F87" s="102">
        <v>0</v>
      </c>
      <c r="G87" s="62"/>
      <c r="H87" s="59">
        <f t="shared" si="11"/>
        <v>0</v>
      </c>
      <c r="I87" s="60"/>
    </row>
    <row r="88" spans="1:10" x14ac:dyDescent="0.25">
      <c r="A88" s="55" t="s">
        <v>226</v>
      </c>
      <c r="B88" s="56" t="s">
        <v>12</v>
      </c>
      <c r="C88" s="101" t="s">
        <v>336</v>
      </c>
      <c r="D88" s="58" t="s">
        <v>10</v>
      </c>
      <c r="E88" s="58">
        <v>18</v>
      </c>
      <c r="F88" s="59">
        <v>0</v>
      </c>
      <c r="G88" s="62"/>
      <c r="H88" s="59">
        <f t="shared" si="11"/>
        <v>0</v>
      </c>
      <c r="I88" s="60"/>
    </row>
    <row r="89" spans="1:10" x14ac:dyDescent="0.25">
      <c r="A89" s="55" t="s">
        <v>227</v>
      </c>
      <c r="B89" s="56" t="s">
        <v>12</v>
      </c>
      <c r="C89" s="57" t="s">
        <v>337</v>
      </c>
      <c r="D89" s="58" t="s">
        <v>10</v>
      </c>
      <c r="E89" s="58">
        <v>2</v>
      </c>
      <c r="F89" s="59">
        <v>0</v>
      </c>
      <c r="G89" s="62"/>
      <c r="H89" s="59">
        <f t="shared" si="11"/>
        <v>0</v>
      </c>
      <c r="I89" s="60"/>
    </row>
    <row r="90" spans="1:10" x14ac:dyDescent="0.25">
      <c r="A90" s="67" t="s">
        <v>357</v>
      </c>
      <c r="B90" s="68" t="s">
        <v>9</v>
      </c>
      <c r="C90" s="65" t="s">
        <v>94</v>
      </c>
      <c r="D90" s="66" t="s">
        <v>10</v>
      </c>
      <c r="E90" s="66">
        <v>279</v>
      </c>
      <c r="F90" s="59"/>
      <c r="G90" s="62">
        <v>0</v>
      </c>
      <c r="H90" s="59"/>
      <c r="I90" s="62">
        <f>E90*G90</f>
        <v>0</v>
      </c>
    </row>
    <row r="91" spans="1:10" x14ac:dyDescent="0.25">
      <c r="A91" s="55" t="s">
        <v>78</v>
      </c>
      <c r="B91" s="56" t="s">
        <v>12</v>
      </c>
      <c r="C91" s="57" t="s">
        <v>153</v>
      </c>
      <c r="D91" s="58" t="s">
        <v>10</v>
      </c>
      <c r="E91" s="58">
        <v>279</v>
      </c>
      <c r="F91" s="59">
        <v>0</v>
      </c>
      <c r="G91" s="60"/>
      <c r="H91" s="59">
        <f>E91*F91</f>
        <v>0</v>
      </c>
      <c r="I91" s="60"/>
    </row>
    <row r="92" spans="1:10" x14ac:dyDescent="0.25">
      <c r="A92" s="55"/>
      <c r="B92" s="56"/>
      <c r="C92" s="65" t="s">
        <v>95</v>
      </c>
      <c r="D92" s="58"/>
      <c r="E92" s="58"/>
      <c r="F92" s="59"/>
      <c r="G92" s="62"/>
      <c r="H92" s="59"/>
      <c r="I92" s="60"/>
      <c r="J92" s="86"/>
    </row>
    <row r="93" spans="1:10" x14ac:dyDescent="0.25">
      <c r="A93" s="63">
        <v>20</v>
      </c>
      <c r="B93" s="64" t="s">
        <v>9</v>
      </c>
      <c r="C93" s="65" t="s">
        <v>154</v>
      </c>
      <c r="D93" s="66" t="s">
        <v>96</v>
      </c>
      <c r="E93" s="147">
        <v>9.35</v>
      </c>
      <c r="F93" s="59"/>
      <c r="G93" s="62">
        <v>0</v>
      </c>
      <c r="H93" s="59"/>
      <c r="I93" s="62">
        <f>E93*G93</f>
        <v>0</v>
      </c>
    </row>
    <row r="94" spans="1:10" x14ac:dyDescent="0.25">
      <c r="A94" s="55" t="s">
        <v>80</v>
      </c>
      <c r="B94" s="56" t="s">
        <v>12</v>
      </c>
      <c r="C94" s="57" t="s">
        <v>156</v>
      </c>
      <c r="D94" s="58" t="s">
        <v>10</v>
      </c>
      <c r="E94" s="58">
        <v>1</v>
      </c>
      <c r="F94" s="59">
        <v>0</v>
      </c>
      <c r="G94" s="60"/>
      <c r="H94" s="59">
        <f t="shared" ref="H94:H117" si="12">E94*F94</f>
        <v>0</v>
      </c>
      <c r="I94" s="60"/>
    </row>
    <row r="95" spans="1:10" x14ac:dyDescent="0.25">
      <c r="A95" s="55" t="s">
        <v>81</v>
      </c>
      <c r="B95" s="56" t="s">
        <v>12</v>
      </c>
      <c r="C95" s="57" t="s">
        <v>330</v>
      </c>
      <c r="D95" s="58" t="s">
        <v>10</v>
      </c>
      <c r="E95" s="58">
        <v>1</v>
      </c>
      <c r="F95" s="59">
        <v>0</v>
      </c>
      <c r="G95" s="60"/>
      <c r="H95" s="59">
        <f t="shared" si="12"/>
        <v>0</v>
      </c>
      <c r="I95" s="60"/>
    </row>
    <row r="96" spans="1:10" x14ac:dyDescent="0.25">
      <c r="A96" s="55" t="s">
        <v>82</v>
      </c>
      <c r="B96" s="56" t="s">
        <v>12</v>
      </c>
      <c r="C96" s="57" t="s">
        <v>331</v>
      </c>
      <c r="D96" s="58" t="s">
        <v>10</v>
      </c>
      <c r="E96" s="58">
        <v>2</v>
      </c>
      <c r="F96" s="59">
        <v>0</v>
      </c>
      <c r="G96" s="60"/>
      <c r="H96" s="59">
        <f t="shared" si="12"/>
        <v>0</v>
      </c>
      <c r="I96" s="60"/>
    </row>
    <row r="97" spans="1:9" x14ac:dyDescent="0.25">
      <c r="A97" s="55" t="s">
        <v>83</v>
      </c>
      <c r="B97" s="56" t="s">
        <v>12</v>
      </c>
      <c r="C97" s="57" t="s">
        <v>332</v>
      </c>
      <c r="D97" s="58" t="s">
        <v>10</v>
      </c>
      <c r="E97" s="58">
        <v>1</v>
      </c>
      <c r="F97" s="59">
        <v>0</v>
      </c>
      <c r="G97" s="60"/>
      <c r="H97" s="59">
        <f t="shared" ref="H97" si="13">E97*F97</f>
        <v>0</v>
      </c>
      <c r="I97" s="60"/>
    </row>
    <row r="98" spans="1:9" x14ac:dyDescent="0.25">
      <c r="A98" s="55" t="s">
        <v>358</v>
      </c>
      <c r="B98" s="56" t="s">
        <v>12</v>
      </c>
      <c r="C98" s="57" t="s">
        <v>157</v>
      </c>
      <c r="D98" s="58" t="s">
        <v>10</v>
      </c>
      <c r="E98" s="58">
        <v>1</v>
      </c>
      <c r="F98" s="59">
        <v>0</v>
      </c>
      <c r="G98" s="62"/>
      <c r="H98" s="59">
        <f t="shared" si="12"/>
        <v>0</v>
      </c>
      <c r="I98" s="60"/>
    </row>
    <row r="99" spans="1:9" x14ac:dyDescent="0.25">
      <c r="A99" s="55" t="s">
        <v>359</v>
      </c>
      <c r="B99" s="56" t="s">
        <v>12</v>
      </c>
      <c r="C99" s="57" t="s">
        <v>158</v>
      </c>
      <c r="D99" s="58" t="s">
        <v>10</v>
      </c>
      <c r="E99" s="58">
        <v>53</v>
      </c>
      <c r="F99" s="59">
        <v>0</v>
      </c>
      <c r="G99" s="60"/>
      <c r="H99" s="59">
        <f t="shared" si="12"/>
        <v>0</v>
      </c>
      <c r="I99" s="60"/>
    </row>
    <row r="100" spans="1:9" x14ac:dyDescent="0.25">
      <c r="A100" s="55" t="s">
        <v>360</v>
      </c>
      <c r="B100" s="56" t="s">
        <v>12</v>
      </c>
      <c r="C100" s="57" t="s">
        <v>159</v>
      </c>
      <c r="D100" s="58" t="s">
        <v>10</v>
      </c>
      <c r="E100" s="58">
        <v>88</v>
      </c>
      <c r="F100" s="59">
        <v>0</v>
      </c>
      <c r="G100" s="60"/>
      <c r="H100" s="59">
        <f t="shared" si="12"/>
        <v>0</v>
      </c>
      <c r="I100" s="60"/>
    </row>
    <row r="101" spans="1:9" x14ac:dyDescent="0.25">
      <c r="A101" s="55" t="s">
        <v>361</v>
      </c>
      <c r="B101" s="56" t="s">
        <v>12</v>
      </c>
      <c r="C101" s="57" t="s">
        <v>161</v>
      </c>
      <c r="D101" s="58" t="s">
        <v>10</v>
      </c>
      <c r="E101" s="58">
        <v>4</v>
      </c>
      <c r="F101" s="59">
        <v>0</v>
      </c>
      <c r="G101" s="60"/>
      <c r="H101" s="59">
        <f t="shared" si="12"/>
        <v>0</v>
      </c>
      <c r="I101" s="60"/>
    </row>
    <row r="102" spans="1:9" x14ac:dyDescent="0.25">
      <c r="A102" s="55" t="s">
        <v>362</v>
      </c>
      <c r="B102" s="56" t="s">
        <v>12</v>
      </c>
      <c r="C102" s="57" t="s">
        <v>162</v>
      </c>
      <c r="D102" s="58" t="s">
        <v>10</v>
      </c>
      <c r="E102" s="58">
        <v>2</v>
      </c>
      <c r="F102" s="59">
        <v>0</v>
      </c>
      <c r="G102" s="60"/>
      <c r="H102" s="59">
        <f t="shared" si="12"/>
        <v>0</v>
      </c>
      <c r="I102" s="60"/>
    </row>
    <row r="103" spans="1:9" x14ac:dyDescent="0.25">
      <c r="A103" s="55" t="s">
        <v>363</v>
      </c>
      <c r="B103" s="56" t="s">
        <v>12</v>
      </c>
      <c r="C103" s="57" t="s">
        <v>163</v>
      </c>
      <c r="D103" s="58" t="s">
        <v>10</v>
      </c>
      <c r="E103" s="58">
        <v>3</v>
      </c>
      <c r="F103" s="59">
        <v>0</v>
      </c>
      <c r="G103" s="60"/>
      <c r="H103" s="59">
        <f t="shared" si="12"/>
        <v>0</v>
      </c>
      <c r="I103" s="60"/>
    </row>
    <row r="104" spans="1:9" x14ac:dyDescent="0.25">
      <c r="A104" s="55" t="s">
        <v>364</v>
      </c>
      <c r="B104" s="56" t="s">
        <v>12</v>
      </c>
      <c r="C104" s="57" t="s">
        <v>164</v>
      </c>
      <c r="D104" s="58" t="s">
        <v>10</v>
      </c>
      <c r="E104" s="58">
        <v>116</v>
      </c>
      <c r="F104" s="59">
        <v>0</v>
      </c>
      <c r="G104" s="60"/>
      <c r="H104" s="59">
        <f t="shared" si="12"/>
        <v>0</v>
      </c>
      <c r="I104" s="60"/>
    </row>
    <row r="105" spans="1:9" x14ac:dyDescent="0.25">
      <c r="A105" s="55" t="s">
        <v>365</v>
      </c>
      <c r="B105" s="56" t="s">
        <v>12</v>
      </c>
      <c r="C105" s="57" t="s">
        <v>165</v>
      </c>
      <c r="D105" s="58" t="s">
        <v>10</v>
      </c>
      <c r="E105" s="58">
        <v>44</v>
      </c>
      <c r="F105" s="59">
        <v>0</v>
      </c>
      <c r="G105" s="60"/>
      <c r="H105" s="59">
        <f t="shared" ref="H105:H106" si="14">E105*F105</f>
        <v>0</v>
      </c>
      <c r="I105" s="60"/>
    </row>
    <row r="106" spans="1:9" x14ac:dyDescent="0.25">
      <c r="A106" s="55" t="s">
        <v>366</v>
      </c>
      <c r="B106" s="56" t="s">
        <v>12</v>
      </c>
      <c r="C106" s="57" t="s">
        <v>213</v>
      </c>
      <c r="D106" s="58" t="s">
        <v>10</v>
      </c>
      <c r="E106" s="58">
        <v>123</v>
      </c>
      <c r="F106" s="59">
        <v>0</v>
      </c>
      <c r="G106" s="60"/>
      <c r="H106" s="59">
        <f t="shared" si="14"/>
        <v>0</v>
      </c>
      <c r="I106" s="60"/>
    </row>
    <row r="107" spans="1:9" x14ac:dyDescent="0.25">
      <c r="A107" s="55" t="s">
        <v>367</v>
      </c>
      <c r="B107" s="56" t="s">
        <v>12</v>
      </c>
      <c r="C107" s="57" t="s">
        <v>170</v>
      </c>
      <c r="D107" s="58" t="s">
        <v>10</v>
      </c>
      <c r="E107" s="58">
        <v>4</v>
      </c>
      <c r="F107" s="59">
        <v>0</v>
      </c>
      <c r="G107" s="60"/>
      <c r="H107" s="59">
        <f t="shared" si="12"/>
        <v>0</v>
      </c>
      <c r="I107" s="60"/>
    </row>
    <row r="108" spans="1:9" x14ac:dyDescent="0.25">
      <c r="A108" s="55" t="s">
        <v>368</v>
      </c>
      <c r="B108" s="56" t="s">
        <v>12</v>
      </c>
      <c r="C108" s="57" t="s">
        <v>171</v>
      </c>
      <c r="D108" s="58" t="s">
        <v>10</v>
      </c>
      <c r="E108" s="58">
        <v>43</v>
      </c>
      <c r="F108" s="59">
        <v>0</v>
      </c>
      <c r="G108" s="60"/>
      <c r="H108" s="59">
        <f t="shared" si="12"/>
        <v>0</v>
      </c>
      <c r="I108" s="60"/>
    </row>
    <row r="109" spans="1:9" x14ac:dyDescent="0.25">
      <c r="A109" s="55" t="s">
        <v>369</v>
      </c>
      <c r="B109" s="56" t="s">
        <v>12</v>
      </c>
      <c r="C109" s="57" t="s">
        <v>172</v>
      </c>
      <c r="D109" s="58" t="s">
        <v>10</v>
      </c>
      <c r="E109" s="58">
        <v>3</v>
      </c>
      <c r="F109" s="59">
        <v>0</v>
      </c>
      <c r="G109" s="60"/>
      <c r="H109" s="59">
        <f t="shared" si="12"/>
        <v>0</v>
      </c>
      <c r="I109" s="60"/>
    </row>
    <row r="110" spans="1:9" x14ac:dyDescent="0.25">
      <c r="A110" s="55" t="s">
        <v>370</v>
      </c>
      <c r="B110" s="56" t="s">
        <v>12</v>
      </c>
      <c r="C110" s="57" t="s">
        <v>177</v>
      </c>
      <c r="D110" s="58" t="s">
        <v>10</v>
      </c>
      <c r="E110" s="58">
        <v>14</v>
      </c>
      <c r="F110" s="59">
        <v>0</v>
      </c>
      <c r="G110" s="62"/>
      <c r="H110" s="59">
        <f t="shared" si="12"/>
        <v>0</v>
      </c>
      <c r="I110" s="60"/>
    </row>
    <row r="111" spans="1:9" x14ac:dyDescent="0.25">
      <c r="A111" s="55" t="s">
        <v>371</v>
      </c>
      <c r="B111" s="56" t="s">
        <v>12</v>
      </c>
      <c r="C111" s="57" t="s">
        <v>178</v>
      </c>
      <c r="D111" s="58" t="s">
        <v>10</v>
      </c>
      <c r="E111" s="58">
        <v>115</v>
      </c>
      <c r="F111" s="59">
        <v>0</v>
      </c>
      <c r="G111" s="62"/>
      <c r="H111" s="59">
        <f t="shared" si="12"/>
        <v>0</v>
      </c>
      <c r="I111" s="60"/>
    </row>
    <row r="112" spans="1:9" x14ac:dyDescent="0.25">
      <c r="A112" s="55" t="s">
        <v>372</v>
      </c>
      <c r="B112" s="56" t="s">
        <v>12</v>
      </c>
      <c r="C112" s="57" t="s">
        <v>179</v>
      </c>
      <c r="D112" s="58" t="s">
        <v>10</v>
      </c>
      <c r="E112" s="58">
        <v>20</v>
      </c>
      <c r="F112" s="59">
        <v>0</v>
      </c>
      <c r="G112" s="62"/>
      <c r="H112" s="59">
        <f t="shared" si="12"/>
        <v>0</v>
      </c>
      <c r="I112" s="60"/>
    </row>
    <row r="113" spans="1:9" x14ac:dyDescent="0.25">
      <c r="A113" s="55" t="s">
        <v>373</v>
      </c>
      <c r="B113" s="56" t="s">
        <v>12</v>
      </c>
      <c r="C113" s="57" t="s">
        <v>180</v>
      </c>
      <c r="D113" s="58" t="s">
        <v>10</v>
      </c>
      <c r="E113" s="58">
        <v>1</v>
      </c>
      <c r="F113" s="59">
        <v>0</v>
      </c>
      <c r="G113" s="62"/>
      <c r="H113" s="59">
        <f t="shared" ref="H113" si="15">E113*F113</f>
        <v>0</v>
      </c>
      <c r="I113" s="60"/>
    </row>
    <row r="114" spans="1:9" x14ac:dyDescent="0.25">
      <c r="A114" s="55" t="s">
        <v>374</v>
      </c>
      <c r="B114" s="56" t="s">
        <v>12</v>
      </c>
      <c r="C114" s="57" t="s">
        <v>181</v>
      </c>
      <c r="D114" s="58" t="s">
        <v>10</v>
      </c>
      <c r="E114" s="58">
        <v>2</v>
      </c>
      <c r="F114" s="59">
        <v>0</v>
      </c>
      <c r="G114" s="62"/>
      <c r="H114" s="59">
        <f t="shared" si="12"/>
        <v>0</v>
      </c>
      <c r="I114" s="60"/>
    </row>
    <row r="115" spans="1:9" x14ac:dyDescent="0.25">
      <c r="A115" s="55" t="s">
        <v>375</v>
      </c>
      <c r="B115" s="56" t="s">
        <v>12</v>
      </c>
      <c r="C115" s="57" t="s">
        <v>182</v>
      </c>
      <c r="D115" s="58" t="s">
        <v>10</v>
      </c>
      <c r="E115" s="58">
        <v>19</v>
      </c>
      <c r="F115" s="59">
        <v>0</v>
      </c>
      <c r="G115" s="62"/>
      <c r="H115" s="59">
        <f t="shared" si="12"/>
        <v>0</v>
      </c>
      <c r="I115" s="60"/>
    </row>
    <row r="116" spans="1:9" x14ac:dyDescent="0.25">
      <c r="A116" s="55" t="s">
        <v>376</v>
      </c>
      <c r="B116" s="56" t="s">
        <v>12</v>
      </c>
      <c r="C116" s="57" t="s">
        <v>183</v>
      </c>
      <c r="D116" s="58" t="s">
        <v>10</v>
      </c>
      <c r="E116" s="58">
        <v>1</v>
      </c>
      <c r="F116" s="59">
        <v>0</v>
      </c>
      <c r="G116" s="62"/>
      <c r="H116" s="59">
        <f t="shared" si="12"/>
        <v>0</v>
      </c>
      <c r="I116" s="60"/>
    </row>
    <row r="117" spans="1:9" x14ac:dyDescent="0.25">
      <c r="A117" s="55" t="s">
        <v>377</v>
      </c>
      <c r="B117" s="56" t="s">
        <v>12</v>
      </c>
      <c r="C117" s="57" t="s">
        <v>184</v>
      </c>
      <c r="D117" s="58" t="s">
        <v>10</v>
      </c>
      <c r="E117" s="58">
        <v>1</v>
      </c>
      <c r="F117" s="59">
        <v>0</v>
      </c>
      <c r="G117" s="62"/>
      <c r="H117" s="59">
        <f t="shared" si="12"/>
        <v>0</v>
      </c>
      <c r="I117" s="60"/>
    </row>
    <row r="118" spans="1:9" x14ac:dyDescent="0.25">
      <c r="A118" s="63">
        <v>21</v>
      </c>
      <c r="B118" s="64" t="s">
        <v>9</v>
      </c>
      <c r="C118" s="65" t="s">
        <v>124</v>
      </c>
      <c r="D118" s="66" t="s">
        <v>10</v>
      </c>
      <c r="E118" s="66">
        <f>E119+E120+E121</f>
        <v>663</v>
      </c>
      <c r="F118" s="59"/>
      <c r="G118" s="62">
        <v>0</v>
      </c>
      <c r="H118" s="59"/>
      <c r="I118" s="62">
        <f>E118*G118</f>
        <v>0</v>
      </c>
    </row>
    <row r="119" spans="1:9" x14ac:dyDescent="0.25">
      <c r="A119" s="55" t="s">
        <v>86</v>
      </c>
      <c r="B119" s="56" t="s">
        <v>12</v>
      </c>
      <c r="C119" s="57" t="s">
        <v>185</v>
      </c>
      <c r="D119" s="58" t="s">
        <v>10</v>
      </c>
      <c r="E119" s="58">
        <v>657</v>
      </c>
      <c r="F119" s="59">
        <v>0</v>
      </c>
      <c r="G119" s="60"/>
      <c r="H119" s="59">
        <f>E119*F119</f>
        <v>0</v>
      </c>
      <c r="I119" s="62"/>
    </row>
    <row r="120" spans="1:9" x14ac:dyDescent="0.25">
      <c r="A120" s="55" t="s">
        <v>87</v>
      </c>
      <c r="B120" s="56" t="s">
        <v>12</v>
      </c>
      <c r="C120" s="57" t="s">
        <v>186</v>
      </c>
      <c r="D120" s="58" t="s">
        <v>10</v>
      </c>
      <c r="E120" s="58">
        <v>1</v>
      </c>
      <c r="F120" s="59">
        <v>0</v>
      </c>
      <c r="G120" s="60"/>
      <c r="H120" s="59">
        <f>E120*F120</f>
        <v>0</v>
      </c>
      <c r="I120" s="62"/>
    </row>
    <row r="121" spans="1:9" x14ac:dyDescent="0.25">
      <c r="A121" s="55" t="s">
        <v>89</v>
      </c>
      <c r="B121" s="56" t="s">
        <v>12</v>
      </c>
      <c r="C121" s="57" t="s">
        <v>187</v>
      </c>
      <c r="D121" s="58" t="s">
        <v>10</v>
      </c>
      <c r="E121" s="58">
        <v>5</v>
      </c>
      <c r="F121" s="59">
        <v>0</v>
      </c>
      <c r="G121" s="60"/>
      <c r="H121" s="59">
        <f>E121*F121</f>
        <v>0</v>
      </c>
      <c r="I121" s="62"/>
    </row>
    <row r="122" spans="1:9" x14ac:dyDescent="0.25">
      <c r="A122" s="67" t="s">
        <v>378</v>
      </c>
      <c r="B122" s="68" t="s">
        <v>9</v>
      </c>
      <c r="C122" s="65" t="s">
        <v>188</v>
      </c>
      <c r="D122" s="66" t="s">
        <v>10</v>
      </c>
      <c r="E122" s="66">
        <f>E123+E124</f>
        <v>662</v>
      </c>
      <c r="F122" s="69"/>
      <c r="G122" s="62">
        <v>0</v>
      </c>
      <c r="H122" s="59"/>
      <c r="I122" s="62">
        <f>E122*G122</f>
        <v>0</v>
      </c>
    </row>
    <row r="123" spans="1:9" x14ac:dyDescent="0.25">
      <c r="A123" s="55" t="s">
        <v>91</v>
      </c>
      <c r="B123" s="56" t="s">
        <v>12</v>
      </c>
      <c r="C123" s="57" t="s">
        <v>189</v>
      </c>
      <c r="D123" s="58" t="s">
        <v>10</v>
      </c>
      <c r="E123" s="58">
        <v>5</v>
      </c>
      <c r="F123" s="59">
        <v>0</v>
      </c>
      <c r="G123" s="62"/>
      <c r="H123" s="59">
        <f>E123*F123</f>
        <v>0</v>
      </c>
      <c r="I123" s="62"/>
    </row>
    <row r="124" spans="1:9" ht="30" x14ac:dyDescent="0.25">
      <c r="A124" s="55" t="s">
        <v>251</v>
      </c>
      <c r="B124" s="56" t="s">
        <v>12</v>
      </c>
      <c r="C124" s="70" t="s">
        <v>190</v>
      </c>
      <c r="D124" s="58" t="s">
        <v>10</v>
      </c>
      <c r="E124" s="58">
        <v>657</v>
      </c>
      <c r="F124" s="59">
        <v>0</v>
      </c>
      <c r="G124" s="62"/>
      <c r="H124" s="59">
        <f>E124*F124</f>
        <v>0</v>
      </c>
      <c r="I124" s="62"/>
    </row>
    <row r="125" spans="1:9" x14ac:dyDescent="0.25">
      <c r="A125" s="55" t="s">
        <v>92</v>
      </c>
      <c r="B125" s="56" t="s">
        <v>12</v>
      </c>
      <c r="C125" s="70" t="s">
        <v>191</v>
      </c>
      <c r="D125" s="58" t="s">
        <v>10</v>
      </c>
      <c r="E125" s="58">
        <v>1314</v>
      </c>
      <c r="F125" s="59">
        <v>0</v>
      </c>
      <c r="G125" s="62"/>
      <c r="H125" s="59">
        <f t="shared" ref="H125:H126" si="16">E125*F125</f>
        <v>0</v>
      </c>
      <c r="I125" s="62"/>
    </row>
    <row r="126" spans="1:9" x14ac:dyDescent="0.25">
      <c r="A126" s="55" t="s">
        <v>379</v>
      </c>
      <c r="B126" s="56" t="s">
        <v>12</v>
      </c>
      <c r="C126" s="70" t="s">
        <v>192</v>
      </c>
      <c r="D126" s="58" t="s">
        <v>10</v>
      </c>
      <c r="E126" s="58">
        <v>1314</v>
      </c>
      <c r="F126" s="59">
        <v>0</v>
      </c>
      <c r="G126" s="62"/>
      <c r="H126" s="59">
        <f t="shared" si="16"/>
        <v>0</v>
      </c>
      <c r="I126" s="62"/>
    </row>
    <row r="127" spans="1:9" s="103" customFormat="1" ht="28.5" x14ac:dyDescent="0.25">
      <c r="A127" s="63">
        <v>23</v>
      </c>
      <c r="B127" s="64" t="s">
        <v>9</v>
      </c>
      <c r="C127" s="65" t="s">
        <v>125</v>
      </c>
      <c r="D127" s="66" t="s">
        <v>15</v>
      </c>
      <c r="E127" s="66">
        <f>E53+E49+E46+E40+E37+E29</f>
        <v>395.1</v>
      </c>
      <c r="F127" s="59"/>
      <c r="G127" s="62">
        <v>0</v>
      </c>
      <c r="H127" s="59"/>
      <c r="I127" s="62">
        <f>E127*G127</f>
        <v>0</v>
      </c>
    </row>
    <row r="128" spans="1:9" s="103" customFormat="1" ht="29.25" thickBot="1" x14ac:dyDescent="0.3">
      <c r="A128" s="71">
        <v>24</v>
      </c>
      <c r="B128" s="72" t="s">
        <v>9</v>
      </c>
      <c r="C128" s="73" t="s">
        <v>126</v>
      </c>
      <c r="D128" s="74" t="s">
        <v>15</v>
      </c>
      <c r="E128" s="74">
        <f>E25+E18</f>
        <v>218.7</v>
      </c>
      <c r="F128" s="75"/>
      <c r="G128" s="76">
        <v>0</v>
      </c>
      <c r="H128" s="75"/>
      <c r="I128" s="77">
        <f>E128*G128</f>
        <v>0</v>
      </c>
    </row>
    <row r="129" spans="1:9" s="86" customFormat="1" ht="15.75" x14ac:dyDescent="0.25">
      <c r="A129" s="104"/>
      <c r="B129" s="105"/>
      <c r="C129" s="106" t="s">
        <v>253</v>
      </c>
      <c r="D129" s="107"/>
      <c r="E129" s="107"/>
      <c r="F129" s="108"/>
      <c r="G129" s="109"/>
      <c r="H129" s="110">
        <f>SUM(H15:H128)</f>
        <v>0</v>
      </c>
      <c r="I129" s="111">
        <f>SUM(I15:I128)</f>
        <v>0</v>
      </c>
    </row>
    <row r="130" spans="1:9" ht="16.5" thickBot="1" x14ac:dyDescent="0.3">
      <c r="A130" s="112"/>
      <c r="B130" s="113"/>
      <c r="C130" s="114" t="s">
        <v>254</v>
      </c>
      <c r="D130" s="115"/>
      <c r="E130" s="115"/>
      <c r="F130" s="116"/>
      <c r="G130" s="117"/>
      <c r="H130" s="118"/>
      <c r="I130" s="119">
        <f>SUM(H129:I129)</f>
        <v>0</v>
      </c>
    </row>
    <row r="131" spans="1:9" ht="15.75" thickBot="1" x14ac:dyDescent="0.3">
      <c r="A131" s="120"/>
      <c r="B131" s="121"/>
      <c r="C131" s="122" t="s">
        <v>201</v>
      </c>
      <c r="D131" s="122"/>
      <c r="E131" s="122"/>
      <c r="F131" s="123"/>
      <c r="G131" s="124"/>
      <c r="H131" s="123"/>
      <c r="I131" s="124"/>
    </row>
    <row r="132" spans="1:9" x14ac:dyDescent="0.25">
      <c r="A132" s="63">
        <v>1</v>
      </c>
      <c r="B132" s="64" t="s">
        <v>9</v>
      </c>
      <c r="C132" s="65" t="s">
        <v>202</v>
      </c>
      <c r="D132" s="66" t="s">
        <v>10</v>
      </c>
      <c r="E132" s="66">
        <v>4</v>
      </c>
      <c r="F132" s="59"/>
      <c r="G132" s="62">
        <v>0</v>
      </c>
      <c r="H132" s="59"/>
      <c r="I132" s="62">
        <f>E132*G132</f>
        <v>0</v>
      </c>
    </row>
    <row r="133" spans="1:9" x14ac:dyDescent="0.25">
      <c r="A133" s="55" t="s">
        <v>11</v>
      </c>
      <c r="B133" s="56" t="s">
        <v>12</v>
      </c>
      <c r="C133" s="57" t="s">
        <v>203</v>
      </c>
      <c r="D133" s="58" t="s">
        <v>10</v>
      </c>
      <c r="E133" s="58">
        <v>1</v>
      </c>
      <c r="F133" s="59">
        <v>0</v>
      </c>
      <c r="G133" s="60"/>
      <c r="H133" s="59">
        <f>E133*F133</f>
        <v>0</v>
      </c>
      <c r="I133" s="60"/>
    </row>
    <row r="134" spans="1:9" x14ac:dyDescent="0.25">
      <c r="A134" s="55" t="s">
        <v>13</v>
      </c>
      <c r="B134" s="56" t="s">
        <v>12</v>
      </c>
      <c r="C134" s="57" t="s">
        <v>269</v>
      </c>
      <c r="D134" s="58" t="s">
        <v>10</v>
      </c>
      <c r="E134" s="58">
        <v>1</v>
      </c>
      <c r="F134" s="59">
        <v>0</v>
      </c>
      <c r="G134" s="60"/>
      <c r="H134" s="59">
        <f>E134*F134</f>
        <v>0</v>
      </c>
      <c r="I134" s="60"/>
    </row>
    <row r="135" spans="1:9" x14ac:dyDescent="0.25">
      <c r="A135" s="55" t="s">
        <v>394</v>
      </c>
      <c r="B135" s="56" t="s">
        <v>12</v>
      </c>
      <c r="C135" s="57" t="s">
        <v>204</v>
      </c>
      <c r="D135" s="58" t="s">
        <v>10</v>
      </c>
      <c r="E135" s="58">
        <v>2</v>
      </c>
      <c r="F135" s="59">
        <v>0</v>
      </c>
      <c r="G135" s="60"/>
      <c r="H135" s="59">
        <f>E135*F135</f>
        <v>0</v>
      </c>
      <c r="I135" s="60"/>
    </row>
    <row r="136" spans="1:9" x14ac:dyDescent="0.25">
      <c r="A136" s="55" t="s">
        <v>395</v>
      </c>
      <c r="B136" s="56" t="s">
        <v>12</v>
      </c>
      <c r="C136" s="57" t="s">
        <v>14</v>
      </c>
      <c r="D136" s="58" t="s">
        <v>129</v>
      </c>
      <c r="E136" s="58">
        <v>4</v>
      </c>
      <c r="F136" s="59">
        <v>0</v>
      </c>
      <c r="G136" s="60"/>
      <c r="H136" s="59">
        <f>E136*F136</f>
        <v>0</v>
      </c>
      <c r="I136" s="60"/>
    </row>
    <row r="137" spans="1:9" ht="28.5" x14ac:dyDescent="0.25">
      <c r="A137" s="63">
        <v>2</v>
      </c>
      <c r="B137" s="64" t="s">
        <v>9</v>
      </c>
      <c r="C137" s="65" t="s">
        <v>205</v>
      </c>
      <c r="D137" s="66" t="s">
        <v>15</v>
      </c>
      <c r="E137" s="66">
        <v>72.400000000000006</v>
      </c>
      <c r="F137" s="59"/>
      <c r="G137" s="62">
        <v>0</v>
      </c>
      <c r="H137" s="59"/>
      <c r="I137" s="62">
        <f>E137*G137</f>
        <v>0</v>
      </c>
    </row>
    <row r="138" spans="1:9" x14ac:dyDescent="0.25">
      <c r="A138" s="55" t="s">
        <v>16</v>
      </c>
      <c r="B138" s="56" t="s">
        <v>12</v>
      </c>
      <c r="C138" s="57" t="s">
        <v>23</v>
      </c>
      <c r="D138" s="58" t="s">
        <v>18</v>
      </c>
      <c r="E138" s="58">
        <f>E137/4*4.3</f>
        <v>77.83</v>
      </c>
      <c r="F138" s="59">
        <v>0</v>
      </c>
      <c r="G138" s="62"/>
      <c r="H138" s="59">
        <f>E138*F138</f>
        <v>0</v>
      </c>
      <c r="I138" s="60"/>
    </row>
    <row r="139" spans="1:9" ht="30" x14ac:dyDescent="0.25">
      <c r="A139" s="55" t="s">
        <v>19</v>
      </c>
      <c r="B139" s="56" t="s">
        <v>12</v>
      </c>
      <c r="C139" s="57" t="s">
        <v>387</v>
      </c>
      <c r="D139" s="58" t="s">
        <v>15</v>
      </c>
      <c r="E139" s="58">
        <v>72.400000000000006</v>
      </c>
      <c r="F139" s="59">
        <v>0</v>
      </c>
      <c r="G139" s="60"/>
      <c r="H139" s="59">
        <f>E139*F139</f>
        <v>0</v>
      </c>
      <c r="I139" s="60"/>
    </row>
    <row r="140" spans="1:9" ht="28.5" x14ac:dyDescent="0.25">
      <c r="A140" s="67" t="s">
        <v>20</v>
      </c>
      <c r="B140" s="68" t="s">
        <v>9</v>
      </c>
      <c r="C140" s="65" t="s">
        <v>194</v>
      </c>
      <c r="D140" s="66" t="s">
        <v>10</v>
      </c>
      <c r="E140" s="66">
        <v>3</v>
      </c>
      <c r="F140" s="69"/>
      <c r="G140" s="62">
        <v>0</v>
      </c>
      <c r="H140" s="69"/>
      <c r="I140" s="62">
        <f>E140*G140</f>
        <v>0</v>
      </c>
    </row>
    <row r="141" spans="1:9" x14ac:dyDescent="0.25">
      <c r="A141" s="55" t="s">
        <v>21</v>
      </c>
      <c r="B141" s="56" t="s">
        <v>12</v>
      </c>
      <c r="C141" s="57" t="s">
        <v>274</v>
      </c>
      <c r="D141" s="58" t="s">
        <v>10</v>
      </c>
      <c r="E141" s="58">
        <v>3</v>
      </c>
      <c r="F141" s="59">
        <v>0</v>
      </c>
      <c r="G141" s="60"/>
      <c r="H141" s="59">
        <f t="shared" ref="H141" si="17">E141*F141</f>
        <v>0</v>
      </c>
      <c r="I141" s="60"/>
    </row>
    <row r="142" spans="1:9" ht="28.5" x14ac:dyDescent="0.25">
      <c r="A142" s="67" t="s">
        <v>134</v>
      </c>
      <c r="B142" s="68" t="s">
        <v>9</v>
      </c>
      <c r="C142" s="65" t="s">
        <v>130</v>
      </c>
      <c r="D142" s="66" t="s">
        <v>15</v>
      </c>
      <c r="E142" s="66">
        <v>57.6</v>
      </c>
      <c r="F142" s="59"/>
      <c r="G142" s="62">
        <v>0</v>
      </c>
      <c r="H142" s="59"/>
      <c r="I142" s="62">
        <f>E142*G142</f>
        <v>0</v>
      </c>
    </row>
    <row r="143" spans="1:9" x14ac:dyDescent="0.25">
      <c r="A143" s="55" t="s">
        <v>22</v>
      </c>
      <c r="B143" s="56" t="s">
        <v>12</v>
      </c>
      <c r="C143" s="57" t="s">
        <v>131</v>
      </c>
      <c r="D143" s="58" t="s">
        <v>18</v>
      </c>
      <c r="E143" s="94">
        <f>E142/4*3.4</f>
        <v>48.96</v>
      </c>
      <c r="F143" s="59">
        <v>0</v>
      </c>
      <c r="G143" s="62"/>
      <c r="H143" s="59">
        <f>E143*F143</f>
        <v>0</v>
      </c>
      <c r="I143" s="60"/>
    </row>
    <row r="144" spans="1:9" x14ac:dyDescent="0.25">
      <c r="A144" s="55" t="s">
        <v>24</v>
      </c>
      <c r="B144" s="56" t="s">
        <v>12</v>
      </c>
      <c r="C144" s="57" t="s">
        <v>36</v>
      </c>
      <c r="D144" s="58" t="s">
        <v>15</v>
      </c>
      <c r="E144" s="58">
        <v>57.6</v>
      </c>
      <c r="F144" s="59">
        <v>0</v>
      </c>
      <c r="G144" s="60"/>
      <c r="H144" s="59">
        <f>E144*F144</f>
        <v>0</v>
      </c>
      <c r="I144" s="60"/>
    </row>
    <row r="145" spans="1:9" ht="30" x14ac:dyDescent="0.25">
      <c r="A145" s="55" t="s">
        <v>25</v>
      </c>
      <c r="B145" s="56" t="s">
        <v>12</v>
      </c>
      <c r="C145" s="57" t="s">
        <v>196</v>
      </c>
      <c r="D145" s="58" t="s">
        <v>10</v>
      </c>
      <c r="E145" s="94">
        <v>4</v>
      </c>
      <c r="F145" s="59">
        <v>0</v>
      </c>
      <c r="G145" s="62"/>
      <c r="H145" s="59">
        <f>E145*F145</f>
        <v>0</v>
      </c>
      <c r="I145" s="60"/>
    </row>
    <row r="146" spans="1:9" ht="28.5" x14ac:dyDescent="0.25">
      <c r="A146" s="67" t="s">
        <v>27</v>
      </c>
      <c r="B146" s="68" t="s">
        <v>9</v>
      </c>
      <c r="C146" s="65" t="s">
        <v>276</v>
      </c>
      <c r="D146" s="66" t="s">
        <v>10</v>
      </c>
      <c r="E146" s="66">
        <v>2</v>
      </c>
      <c r="F146" s="69"/>
      <c r="G146" s="62">
        <v>0</v>
      </c>
      <c r="H146" s="69"/>
      <c r="I146" s="62">
        <f>E146*G146</f>
        <v>0</v>
      </c>
    </row>
    <row r="147" spans="1:9" ht="30" x14ac:dyDescent="0.25">
      <c r="A147" s="55" t="s">
        <v>28</v>
      </c>
      <c r="B147" s="56" t="s">
        <v>12</v>
      </c>
      <c r="C147" s="57" t="s">
        <v>275</v>
      </c>
      <c r="D147" s="58" t="s">
        <v>10</v>
      </c>
      <c r="E147" s="58">
        <v>2</v>
      </c>
      <c r="F147" s="59">
        <v>0</v>
      </c>
      <c r="G147" s="60"/>
      <c r="H147" s="59">
        <f>E147*F147</f>
        <v>0</v>
      </c>
      <c r="I147" s="60"/>
    </row>
    <row r="148" spans="1:9" ht="28.5" x14ac:dyDescent="0.25">
      <c r="A148" s="67" t="s">
        <v>29</v>
      </c>
      <c r="B148" s="68" t="s">
        <v>9</v>
      </c>
      <c r="C148" s="65" t="s">
        <v>338</v>
      </c>
      <c r="D148" s="66" t="s">
        <v>10</v>
      </c>
      <c r="E148" s="66">
        <v>1</v>
      </c>
      <c r="F148" s="69"/>
      <c r="G148" s="62">
        <v>0</v>
      </c>
      <c r="H148" s="69"/>
      <c r="I148" s="62">
        <f>E148*G148</f>
        <v>0</v>
      </c>
    </row>
    <row r="149" spans="1:9" x14ac:dyDescent="0.25">
      <c r="A149" s="55" t="s">
        <v>30</v>
      </c>
      <c r="B149" s="56" t="s">
        <v>12</v>
      </c>
      <c r="C149" s="57" t="s">
        <v>390</v>
      </c>
      <c r="D149" s="58" t="s">
        <v>10</v>
      </c>
      <c r="E149" s="58">
        <v>1</v>
      </c>
      <c r="F149" s="59">
        <v>0</v>
      </c>
      <c r="G149" s="60"/>
      <c r="H149" s="59">
        <f t="shared" ref="H149" si="18">E149*F149</f>
        <v>0</v>
      </c>
      <c r="I149" s="60"/>
    </row>
    <row r="150" spans="1:9" ht="28.5" x14ac:dyDescent="0.25">
      <c r="A150" s="67" t="s">
        <v>32</v>
      </c>
      <c r="B150" s="68" t="s">
        <v>9</v>
      </c>
      <c r="C150" s="65" t="s">
        <v>132</v>
      </c>
      <c r="D150" s="66" t="s">
        <v>15</v>
      </c>
      <c r="E150" s="66">
        <v>196</v>
      </c>
      <c r="F150" s="69"/>
      <c r="G150" s="95">
        <v>0</v>
      </c>
      <c r="H150" s="69"/>
      <c r="I150" s="62">
        <f>E150*G150</f>
        <v>0</v>
      </c>
    </row>
    <row r="151" spans="1:9" ht="30" x14ac:dyDescent="0.25">
      <c r="A151" s="55" t="s">
        <v>33</v>
      </c>
      <c r="B151" s="56" t="s">
        <v>12</v>
      </c>
      <c r="C151" s="57" t="s">
        <v>261</v>
      </c>
      <c r="D151" s="58" t="s">
        <v>15</v>
      </c>
      <c r="E151" s="58">
        <v>196</v>
      </c>
      <c r="F151" s="59">
        <v>0</v>
      </c>
      <c r="G151" s="62"/>
      <c r="H151" s="59">
        <f t="shared" ref="H151:H152" si="19">E151*F151</f>
        <v>0</v>
      </c>
      <c r="I151" s="60"/>
    </row>
    <row r="152" spans="1:9" x14ac:dyDescent="0.25">
      <c r="A152" s="55" t="s">
        <v>34</v>
      </c>
      <c r="B152" s="56" t="s">
        <v>12</v>
      </c>
      <c r="C152" s="57" t="s">
        <v>388</v>
      </c>
      <c r="D152" s="58" t="s">
        <v>18</v>
      </c>
      <c r="E152" s="94">
        <f>E150/3*2.43</f>
        <v>158.76</v>
      </c>
      <c r="F152" s="59">
        <v>0</v>
      </c>
      <c r="G152" s="62"/>
      <c r="H152" s="59">
        <f t="shared" si="19"/>
        <v>0</v>
      </c>
      <c r="I152" s="60"/>
    </row>
    <row r="153" spans="1:9" x14ac:dyDescent="0.25">
      <c r="A153" s="55" t="s">
        <v>35</v>
      </c>
      <c r="B153" s="56" t="s">
        <v>12</v>
      </c>
      <c r="C153" s="57" t="s">
        <v>193</v>
      </c>
      <c r="D153" s="58" t="s">
        <v>10</v>
      </c>
      <c r="E153" s="94">
        <v>8</v>
      </c>
      <c r="F153" s="59">
        <v>0</v>
      </c>
      <c r="G153" s="62"/>
      <c r="H153" s="59">
        <f>E153*F153</f>
        <v>0</v>
      </c>
      <c r="I153" s="60"/>
    </row>
    <row r="154" spans="1:9" ht="30" x14ac:dyDescent="0.25">
      <c r="A154" s="55" t="s">
        <v>288</v>
      </c>
      <c r="B154" s="56" t="s">
        <v>12</v>
      </c>
      <c r="C154" s="57" t="s">
        <v>196</v>
      </c>
      <c r="D154" s="58" t="s">
        <v>10</v>
      </c>
      <c r="E154" s="94">
        <v>4</v>
      </c>
      <c r="F154" s="59">
        <v>0</v>
      </c>
      <c r="G154" s="62"/>
      <c r="H154" s="59">
        <f>E154*F154</f>
        <v>0</v>
      </c>
      <c r="I154" s="60"/>
    </row>
    <row r="155" spans="1:9" ht="28.5" x14ac:dyDescent="0.25">
      <c r="A155" s="67" t="s">
        <v>37</v>
      </c>
      <c r="B155" s="68" t="s">
        <v>9</v>
      </c>
      <c r="C155" s="65" t="s">
        <v>42</v>
      </c>
      <c r="D155" s="66" t="s">
        <v>10</v>
      </c>
      <c r="E155" s="66">
        <f>SUM(E156:E158)</f>
        <v>10</v>
      </c>
      <c r="F155" s="69"/>
      <c r="G155" s="62">
        <v>0</v>
      </c>
      <c r="H155" s="59"/>
      <c r="I155" s="62">
        <f>E155*G155</f>
        <v>0</v>
      </c>
    </row>
    <row r="156" spans="1:9" x14ac:dyDescent="0.25">
      <c r="A156" s="55" t="s">
        <v>38</v>
      </c>
      <c r="B156" s="56" t="s">
        <v>12</v>
      </c>
      <c r="C156" s="57" t="s">
        <v>44</v>
      </c>
      <c r="D156" s="58" t="s">
        <v>10</v>
      </c>
      <c r="E156" s="58">
        <v>4</v>
      </c>
      <c r="F156" s="59">
        <v>0</v>
      </c>
      <c r="G156" s="62"/>
      <c r="H156" s="59">
        <f t="shared" ref="H156:H158" si="20">E156*F156</f>
        <v>0</v>
      </c>
      <c r="I156" s="60"/>
    </row>
    <row r="157" spans="1:9" x14ac:dyDescent="0.25">
      <c r="A157" s="55" t="s">
        <v>219</v>
      </c>
      <c r="B157" s="56" t="s">
        <v>12</v>
      </c>
      <c r="C157" s="57" t="s">
        <v>46</v>
      </c>
      <c r="D157" s="58" t="s">
        <v>10</v>
      </c>
      <c r="E157" s="58">
        <v>2</v>
      </c>
      <c r="F157" s="59">
        <v>0</v>
      </c>
      <c r="G157" s="62"/>
      <c r="H157" s="59">
        <f t="shared" si="20"/>
        <v>0</v>
      </c>
      <c r="I157" s="60"/>
    </row>
    <row r="158" spans="1:9" x14ac:dyDescent="0.25">
      <c r="A158" s="55" t="s">
        <v>244</v>
      </c>
      <c r="B158" s="56" t="s">
        <v>12</v>
      </c>
      <c r="C158" s="57" t="s">
        <v>273</v>
      </c>
      <c r="D158" s="58" t="s">
        <v>10</v>
      </c>
      <c r="E158" s="58">
        <v>4</v>
      </c>
      <c r="F158" s="59">
        <v>0</v>
      </c>
      <c r="G158" s="62"/>
      <c r="H158" s="59">
        <f t="shared" si="20"/>
        <v>0</v>
      </c>
      <c r="I158" s="60"/>
    </row>
    <row r="159" spans="1:9" ht="28.5" x14ac:dyDescent="0.25">
      <c r="A159" s="63">
        <v>9</v>
      </c>
      <c r="B159" s="64" t="s">
        <v>9</v>
      </c>
      <c r="C159" s="65" t="s">
        <v>47</v>
      </c>
      <c r="D159" s="66" t="s">
        <v>15</v>
      </c>
      <c r="E159" s="66">
        <v>39.9</v>
      </c>
      <c r="F159" s="59"/>
      <c r="G159" s="62">
        <v>0</v>
      </c>
      <c r="H159" s="59"/>
      <c r="I159" s="62">
        <f>E159*G159</f>
        <v>0</v>
      </c>
    </row>
    <row r="160" spans="1:9" ht="30" x14ac:dyDescent="0.25">
      <c r="A160" s="55" t="s">
        <v>39</v>
      </c>
      <c r="B160" s="56" t="s">
        <v>12</v>
      </c>
      <c r="C160" s="57" t="s">
        <v>272</v>
      </c>
      <c r="D160" s="58" t="s">
        <v>15</v>
      </c>
      <c r="E160" s="58">
        <v>39.9</v>
      </c>
      <c r="F160" s="59">
        <v>0</v>
      </c>
      <c r="G160" s="62"/>
      <c r="H160" s="59">
        <f t="shared" ref="H160:H161" si="21">E160*F160</f>
        <v>0</v>
      </c>
      <c r="I160" s="60"/>
    </row>
    <row r="161" spans="1:9" x14ac:dyDescent="0.25">
      <c r="A161" s="55" t="s">
        <v>40</v>
      </c>
      <c r="B161" s="56" t="s">
        <v>12</v>
      </c>
      <c r="C161" s="57" t="s">
        <v>17</v>
      </c>
      <c r="D161" s="58" t="s">
        <v>18</v>
      </c>
      <c r="E161" s="96">
        <f>E159/3*2.18</f>
        <v>28.994</v>
      </c>
      <c r="F161" s="59">
        <v>0</v>
      </c>
      <c r="G161" s="62"/>
      <c r="H161" s="59">
        <f t="shared" si="21"/>
        <v>0</v>
      </c>
      <c r="I161" s="60"/>
    </row>
    <row r="162" spans="1:9" ht="28.5" x14ac:dyDescent="0.25">
      <c r="A162" s="63">
        <v>10</v>
      </c>
      <c r="B162" s="64" t="s">
        <v>9</v>
      </c>
      <c r="C162" s="65" t="s">
        <v>50</v>
      </c>
      <c r="D162" s="66" t="s">
        <v>15</v>
      </c>
      <c r="E162" s="66">
        <v>39.9</v>
      </c>
      <c r="F162" s="59"/>
      <c r="G162" s="62">
        <v>0</v>
      </c>
      <c r="H162" s="59"/>
      <c r="I162" s="62">
        <f>E162*G162</f>
        <v>0</v>
      </c>
    </row>
    <row r="163" spans="1:9" ht="30" x14ac:dyDescent="0.25">
      <c r="A163" s="55" t="s">
        <v>43</v>
      </c>
      <c r="B163" s="56" t="s">
        <v>12</v>
      </c>
      <c r="C163" s="57" t="s">
        <v>206</v>
      </c>
      <c r="D163" s="58" t="s">
        <v>15</v>
      </c>
      <c r="E163" s="58">
        <v>39.9</v>
      </c>
      <c r="F163" s="59">
        <v>0</v>
      </c>
      <c r="G163" s="62"/>
      <c r="H163" s="59">
        <f t="shared" ref="H163:H164" si="22">E163*F163</f>
        <v>0</v>
      </c>
      <c r="I163" s="60"/>
    </row>
    <row r="164" spans="1:9" x14ac:dyDescent="0.25">
      <c r="A164" s="55" t="s">
        <v>45</v>
      </c>
      <c r="B164" s="56" t="s">
        <v>12</v>
      </c>
      <c r="C164" s="57" t="s">
        <v>389</v>
      </c>
      <c r="D164" s="58" t="s">
        <v>18</v>
      </c>
      <c r="E164" s="94">
        <f>E162/2.5*1.75</f>
        <v>27.93</v>
      </c>
      <c r="F164" s="59">
        <v>0</v>
      </c>
      <c r="G164" s="62"/>
      <c r="H164" s="59">
        <f t="shared" si="22"/>
        <v>0</v>
      </c>
      <c r="I164" s="60"/>
    </row>
    <row r="165" spans="1:9" x14ac:dyDescent="0.25">
      <c r="A165" s="67" t="s">
        <v>289</v>
      </c>
      <c r="B165" s="68" t="s">
        <v>9</v>
      </c>
      <c r="C165" s="65" t="s">
        <v>53</v>
      </c>
      <c r="D165" s="66" t="s">
        <v>10</v>
      </c>
      <c r="E165" s="66">
        <v>4</v>
      </c>
      <c r="F165" s="69"/>
      <c r="G165" s="62">
        <v>0</v>
      </c>
      <c r="H165" s="69"/>
      <c r="I165" s="62">
        <f>E165*G165</f>
        <v>0</v>
      </c>
    </row>
    <row r="166" spans="1:9" x14ac:dyDescent="0.25">
      <c r="A166" s="55" t="s">
        <v>48</v>
      </c>
      <c r="B166" s="56" t="s">
        <v>12</v>
      </c>
      <c r="C166" s="57" t="s">
        <v>136</v>
      </c>
      <c r="D166" s="58" t="s">
        <v>10</v>
      </c>
      <c r="E166" s="58">
        <v>4</v>
      </c>
      <c r="F166" s="59">
        <v>0</v>
      </c>
      <c r="G166" s="62"/>
      <c r="H166" s="59">
        <f t="shared" ref="H166:H167" si="23">E166*F166</f>
        <v>0</v>
      </c>
      <c r="I166" s="60"/>
    </row>
    <row r="167" spans="1:9" ht="30" x14ac:dyDescent="0.25">
      <c r="A167" s="55" t="s">
        <v>49</v>
      </c>
      <c r="B167" s="56" t="s">
        <v>12</v>
      </c>
      <c r="C167" s="57" t="s">
        <v>137</v>
      </c>
      <c r="D167" s="58" t="s">
        <v>10</v>
      </c>
      <c r="E167" s="58">
        <v>4</v>
      </c>
      <c r="F167" s="59">
        <v>0</v>
      </c>
      <c r="G167" s="62"/>
      <c r="H167" s="59">
        <f t="shared" si="23"/>
        <v>0</v>
      </c>
      <c r="I167" s="60"/>
    </row>
    <row r="168" spans="1:9" ht="28.5" x14ac:dyDescent="0.25">
      <c r="A168" s="63">
        <v>12</v>
      </c>
      <c r="B168" s="64" t="s">
        <v>9</v>
      </c>
      <c r="C168" s="65" t="s">
        <v>56</v>
      </c>
      <c r="D168" s="66" t="s">
        <v>15</v>
      </c>
      <c r="E168" s="66">
        <v>69.099999999999994</v>
      </c>
      <c r="F168" s="59"/>
      <c r="G168" s="62">
        <v>0</v>
      </c>
      <c r="H168" s="59"/>
      <c r="I168" s="62">
        <f>E168*G168</f>
        <v>0</v>
      </c>
    </row>
    <row r="169" spans="1:9" ht="30" x14ac:dyDescent="0.25">
      <c r="A169" s="55" t="s">
        <v>51</v>
      </c>
      <c r="B169" s="56" t="s">
        <v>12</v>
      </c>
      <c r="C169" s="57" t="s">
        <v>207</v>
      </c>
      <c r="D169" s="58" t="s">
        <v>15</v>
      </c>
      <c r="E169" s="58">
        <v>69.099999999999994</v>
      </c>
      <c r="F169" s="59">
        <v>0</v>
      </c>
      <c r="G169" s="60"/>
      <c r="H169" s="59">
        <f t="shared" ref="H169:H170" si="24">E169*F169</f>
        <v>0</v>
      </c>
      <c r="I169" s="60"/>
    </row>
    <row r="170" spans="1:9" x14ac:dyDescent="0.25">
      <c r="A170" s="55" t="s">
        <v>52</v>
      </c>
      <c r="B170" s="56" t="s">
        <v>12</v>
      </c>
      <c r="C170" s="57" t="s">
        <v>208</v>
      </c>
      <c r="D170" s="58" t="s">
        <v>18</v>
      </c>
      <c r="E170" s="94">
        <f>E168/2*1.25</f>
        <v>43.1875</v>
      </c>
      <c r="F170" s="59">
        <v>0</v>
      </c>
      <c r="G170" s="60"/>
      <c r="H170" s="59">
        <f t="shared" si="24"/>
        <v>0</v>
      </c>
      <c r="I170" s="60"/>
    </row>
    <row r="171" spans="1:9" ht="28.5" x14ac:dyDescent="0.25">
      <c r="A171" s="63">
        <v>13</v>
      </c>
      <c r="B171" s="64" t="s">
        <v>9</v>
      </c>
      <c r="C171" s="65" t="s">
        <v>59</v>
      </c>
      <c r="D171" s="66" t="s">
        <v>15</v>
      </c>
      <c r="E171" s="66">
        <v>14.9</v>
      </c>
      <c r="F171" s="59"/>
      <c r="G171" s="62">
        <v>0</v>
      </c>
      <c r="H171" s="59"/>
      <c r="I171" s="62">
        <f>E171*G171</f>
        <v>0</v>
      </c>
    </row>
    <row r="172" spans="1:9" ht="30" x14ac:dyDescent="0.25">
      <c r="A172" s="55" t="s">
        <v>54</v>
      </c>
      <c r="B172" s="56" t="s">
        <v>12</v>
      </c>
      <c r="C172" s="57" t="s">
        <v>209</v>
      </c>
      <c r="D172" s="58" t="s">
        <v>15</v>
      </c>
      <c r="E172" s="58">
        <v>14.9</v>
      </c>
      <c r="F172" s="59">
        <v>0</v>
      </c>
      <c r="G172" s="60"/>
      <c r="H172" s="59">
        <f t="shared" ref="H172:H175" si="25">E172*F172</f>
        <v>0</v>
      </c>
      <c r="I172" s="60"/>
    </row>
    <row r="173" spans="1:9" x14ac:dyDescent="0.25">
      <c r="A173" s="55" t="s">
        <v>55</v>
      </c>
      <c r="B173" s="56" t="s">
        <v>12</v>
      </c>
      <c r="C173" s="57" t="s">
        <v>210</v>
      </c>
      <c r="D173" s="58" t="s">
        <v>18</v>
      </c>
      <c r="E173" s="94">
        <f>E171/2*1.1</f>
        <v>8.1950000000000003</v>
      </c>
      <c r="F173" s="59">
        <v>0</v>
      </c>
      <c r="G173" s="60"/>
      <c r="H173" s="59">
        <f t="shared" si="25"/>
        <v>0</v>
      </c>
      <c r="I173" s="60"/>
    </row>
    <row r="174" spans="1:9" ht="30" x14ac:dyDescent="0.25">
      <c r="A174" s="55" t="s">
        <v>245</v>
      </c>
      <c r="B174" s="56" t="s">
        <v>12</v>
      </c>
      <c r="C174" s="57" t="s">
        <v>277</v>
      </c>
      <c r="D174" s="58" t="s">
        <v>10</v>
      </c>
      <c r="E174" s="58">
        <v>1</v>
      </c>
      <c r="F174" s="59">
        <v>0</v>
      </c>
      <c r="G174" s="62"/>
      <c r="H174" s="59">
        <f t="shared" si="25"/>
        <v>0</v>
      </c>
      <c r="I174" s="60"/>
    </row>
    <row r="175" spans="1:9" x14ac:dyDescent="0.25">
      <c r="A175" s="55" t="s">
        <v>349</v>
      </c>
      <c r="B175" s="56" t="s">
        <v>12</v>
      </c>
      <c r="C175" s="57" t="s">
        <v>391</v>
      </c>
      <c r="D175" s="58" t="s">
        <v>10</v>
      </c>
      <c r="E175" s="58">
        <v>1</v>
      </c>
      <c r="F175" s="59">
        <v>0</v>
      </c>
      <c r="G175" s="62"/>
      <c r="H175" s="59">
        <f t="shared" si="25"/>
        <v>0</v>
      </c>
      <c r="I175" s="60"/>
    </row>
    <row r="176" spans="1:9" ht="28.5" x14ac:dyDescent="0.25">
      <c r="A176" s="63">
        <v>14</v>
      </c>
      <c r="B176" s="64" t="s">
        <v>9</v>
      </c>
      <c r="C176" s="65" t="s">
        <v>62</v>
      </c>
      <c r="D176" s="66" t="s">
        <v>15</v>
      </c>
      <c r="E176" s="66">
        <v>122.5</v>
      </c>
      <c r="F176" s="59"/>
      <c r="G176" s="62">
        <v>0</v>
      </c>
      <c r="H176" s="59"/>
      <c r="I176" s="62">
        <f>E176*G176</f>
        <v>0</v>
      </c>
    </row>
    <row r="177" spans="1:9" ht="30" x14ac:dyDescent="0.25">
      <c r="A177" s="55" t="s">
        <v>57</v>
      </c>
      <c r="B177" s="56" t="s">
        <v>12</v>
      </c>
      <c r="C177" s="57" t="s">
        <v>211</v>
      </c>
      <c r="D177" s="58" t="s">
        <v>15</v>
      </c>
      <c r="E177" s="58">
        <v>122.5</v>
      </c>
      <c r="F177" s="59">
        <v>0</v>
      </c>
      <c r="G177" s="60"/>
      <c r="H177" s="59">
        <f t="shared" ref="H177:H182" si="26">E177*F177</f>
        <v>0</v>
      </c>
      <c r="I177" s="60"/>
    </row>
    <row r="178" spans="1:9" x14ac:dyDescent="0.25">
      <c r="A178" s="55" t="s">
        <v>58</v>
      </c>
      <c r="B178" s="56" t="s">
        <v>12</v>
      </c>
      <c r="C178" s="57" t="s">
        <v>65</v>
      </c>
      <c r="D178" s="58" t="s">
        <v>10</v>
      </c>
      <c r="E178" s="94">
        <f>E176/1.5*1.09</f>
        <v>89.01666666666668</v>
      </c>
      <c r="F178" s="59">
        <v>0</v>
      </c>
      <c r="G178" s="62"/>
      <c r="H178" s="59">
        <f t="shared" si="26"/>
        <v>0</v>
      </c>
      <c r="I178" s="60"/>
    </row>
    <row r="179" spans="1:9" x14ac:dyDescent="0.25">
      <c r="A179" s="55" t="s">
        <v>220</v>
      </c>
      <c r="B179" s="56" t="s">
        <v>12</v>
      </c>
      <c r="C179" s="57" t="s">
        <v>197</v>
      </c>
      <c r="D179" s="58" t="s">
        <v>10</v>
      </c>
      <c r="E179" s="58">
        <v>8</v>
      </c>
      <c r="F179" s="59">
        <v>0</v>
      </c>
      <c r="G179" s="62"/>
      <c r="H179" s="59">
        <f t="shared" si="26"/>
        <v>0</v>
      </c>
      <c r="I179" s="60"/>
    </row>
    <row r="180" spans="1:9" ht="30" x14ac:dyDescent="0.25">
      <c r="A180" s="55" t="s">
        <v>221</v>
      </c>
      <c r="B180" s="56" t="s">
        <v>12</v>
      </c>
      <c r="C180" s="57" t="s">
        <v>392</v>
      </c>
      <c r="D180" s="58" t="s">
        <v>10</v>
      </c>
      <c r="E180" s="58">
        <v>4</v>
      </c>
      <c r="F180" s="59">
        <v>0</v>
      </c>
      <c r="G180" s="62"/>
      <c r="H180" s="59">
        <f t="shared" si="26"/>
        <v>0</v>
      </c>
      <c r="I180" s="60"/>
    </row>
    <row r="181" spans="1:9" ht="28.5" x14ac:dyDescent="0.25">
      <c r="A181" s="63">
        <v>15</v>
      </c>
      <c r="B181" s="64" t="s">
        <v>9</v>
      </c>
      <c r="C181" s="65" t="s">
        <v>67</v>
      </c>
      <c r="D181" s="66" t="s">
        <v>68</v>
      </c>
      <c r="E181" s="66">
        <v>98.98</v>
      </c>
      <c r="F181" s="59"/>
      <c r="G181" s="95">
        <v>0</v>
      </c>
      <c r="H181" s="59">
        <f t="shared" si="26"/>
        <v>0</v>
      </c>
      <c r="I181" s="62">
        <f t="shared" ref="I181" si="27">E181*G181</f>
        <v>0</v>
      </c>
    </row>
    <row r="182" spans="1:9" x14ac:dyDescent="0.25">
      <c r="A182" s="55" t="s">
        <v>60</v>
      </c>
      <c r="B182" s="56" t="s">
        <v>12</v>
      </c>
      <c r="C182" s="57" t="s">
        <v>70</v>
      </c>
      <c r="D182" s="58" t="s">
        <v>18</v>
      </c>
      <c r="E182" s="94">
        <f>0.12*E181</f>
        <v>11.877599999999999</v>
      </c>
      <c r="F182" s="97">
        <v>0</v>
      </c>
      <c r="G182" s="62"/>
      <c r="H182" s="59">
        <f t="shared" si="26"/>
        <v>0</v>
      </c>
      <c r="I182" s="60"/>
    </row>
    <row r="183" spans="1:9" x14ac:dyDescent="0.25">
      <c r="A183" s="55" t="s">
        <v>61</v>
      </c>
      <c r="B183" s="56" t="s">
        <v>12</v>
      </c>
      <c r="C183" s="57" t="s">
        <v>72</v>
      </c>
      <c r="D183" s="58" t="s">
        <v>18</v>
      </c>
      <c r="E183" s="94">
        <f>0.02*E181</f>
        <v>1.9796</v>
      </c>
      <c r="F183" s="97">
        <v>0</v>
      </c>
      <c r="G183" s="60"/>
      <c r="H183" s="59">
        <f>E183*F183</f>
        <v>0</v>
      </c>
      <c r="I183" s="60"/>
    </row>
    <row r="184" spans="1:9" ht="28.5" x14ac:dyDescent="0.25">
      <c r="A184" s="67" t="s">
        <v>246</v>
      </c>
      <c r="B184" s="68" t="s">
        <v>9</v>
      </c>
      <c r="C184" s="65" t="s">
        <v>73</v>
      </c>
      <c r="D184" s="66" t="s">
        <v>68</v>
      </c>
      <c r="E184" s="66">
        <f>E181*2</f>
        <v>197.96</v>
      </c>
      <c r="F184" s="59"/>
      <c r="G184" s="95">
        <v>0</v>
      </c>
      <c r="H184" s="59"/>
      <c r="I184" s="62">
        <f t="shared" ref="I184" si="28">E184*G184</f>
        <v>0</v>
      </c>
    </row>
    <row r="185" spans="1:9" x14ac:dyDescent="0.25">
      <c r="A185" s="55" t="s">
        <v>63</v>
      </c>
      <c r="B185" s="56" t="s">
        <v>12</v>
      </c>
      <c r="C185" s="57" t="s">
        <v>75</v>
      </c>
      <c r="D185" s="58" t="s">
        <v>18</v>
      </c>
      <c r="E185" s="96">
        <f>E184*0.02</f>
        <v>3.9592000000000001</v>
      </c>
      <c r="F185" s="97">
        <v>0</v>
      </c>
      <c r="G185" s="60"/>
      <c r="H185" s="59">
        <f>E185*F185</f>
        <v>0</v>
      </c>
      <c r="I185" s="60"/>
    </row>
    <row r="186" spans="1:9" x14ac:dyDescent="0.25">
      <c r="A186" s="55" t="s">
        <v>64</v>
      </c>
      <c r="B186" s="56" t="s">
        <v>12</v>
      </c>
      <c r="C186" s="57" t="s">
        <v>77</v>
      </c>
      <c r="D186" s="58" t="s">
        <v>18</v>
      </c>
      <c r="E186" s="96">
        <f>E184*0.12</f>
        <v>23.755199999999999</v>
      </c>
      <c r="F186" s="97">
        <v>0</v>
      </c>
      <c r="G186" s="60"/>
      <c r="H186" s="59">
        <f>E186*F186</f>
        <v>0</v>
      </c>
      <c r="I186" s="60"/>
    </row>
    <row r="187" spans="1:9" ht="28.5" x14ac:dyDescent="0.25">
      <c r="A187" s="67" t="s">
        <v>225</v>
      </c>
      <c r="B187" s="68" t="s">
        <v>9</v>
      </c>
      <c r="C187" s="65" t="s">
        <v>138</v>
      </c>
      <c r="D187" s="66" t="s">
        <v>15</v>
      </c>
      <c r="E187" s="66">
        <f>SUM(E188:E199)</f>
        <v>586.9</v>
      </c>
      <c r="F187" s="59"/>
      <c r="G187" s="62">
        <v>0</v>
      </c>
      <c r="H187" s="59"/>
      <c r="I187" s="62">
        <f>E187*G187</f>
        <v>0</v>
      </c>
    </row>
    <row r="188" spans="1:9" x14ac:dyDescent="0.25">
      <c r="A188" s="55" t="s">
        <v>69</v>
      </c>
      <c r="B188" s="56" t="s">
        <v>12</v>
      </c>
      <c r="C188" s="57" t="s">
        <v>139</v>
      </c>
      <c r="D188" s="58" t="s">
        <v>15</v>
      </c>
      <c r="E188" s="58">
        <v>10.8</v>
      </c>
      <c r="F188" s="59">
        <v>0</v>
      </c>
      <c r="G188" s="60"/>
      <c r="H188" s="59">
        <f t="shared" ref="H188:H199" si="29">E188*F188</f>
        <v>0</v>
      </c>
      <c r="I188" s="60"/>
    </row>
    <row r="189" spans="1:9" x14ac:dyDescent="0.25">
      <c r="A189" s="55" t="s">
        <v>71</v>
      </c>
      <c r="B189" s="56" t="s">
        <v>12</v>
      </c>
      <c r="C189" s="57" t="s">
        <v>140</v>
      </c>
      <c r="D189" s="58" t="s">
        <v>15</v>
      </c>
      <c r="E189" s="58">
        <v>86.3</v>
      </c>
      <c r="F189" s="59">
        <v>0</v>
      </c>
      <c r="G189" s="62"/>
      <c r="H189" s="59">
        <f t="shared" si="29"/>
        <v>0</v>
      </c>
      <c r="I189" s="60"/>
    </row>
    <row r="190" spans="1:9" x14ac:dyDescent="0.25">
      <c r="A190" s="55" t="s">
        <v>247</v>
      </c>
      <c r="B190" s="56" t="s">
        <v>12</v>
      </c>
      <c r="C190" s="57" t="s">
        <v>141</v>
      </c>
      <c r="D190" s="58" t="s">
        <v>15</v>
      </c>
      <c r="E190" s="58">
        <v>1.2</v>
      </c>
      <c r="F190" s="59">
        <v>0</v>
      </c>
      <c r="G190" s="62"/>
      <c r="H190" s="59">
        <f t="shared" si="29"/>
        <v>0</v>
      </c>
      <c r="I190" s="60"/>
    </row>
    <row r="191" spans="1:9" x14ac:dyDescent="0.25">
      <c r="A191" s="55" t="s">
        <v>248</v>
      </c>
      <c r="B191" s="56" t="s">
        <v>12</v>
      </c>
      <c r="C191" s="57" t="s">
        <v>142</v>
      </c>
      <c r="D191" s="58" t="s">
        <v>15</v>
      </c>
      <c r="E191" s="58">
        <v>13.7</v>
      </c>
      <c r="F191" s="59">
        <v>0</v>
      </c>
      <c r="G191" s="60"/>
      <c r="H191" s="59">
        <f t="shared" si="29"/>
        <v>0</v>
      </c>
      <c r="I191" s="60"/>
    </row>
    <row r="192" spans="1:9" x14ac:dyDescent="0.25">
      <c r="A192" s="55" t="s">
        <v>249</v>
      </c>
      <c r="B192" s="56" t="s">
        <v>12</v>
      </c>
      <c r="C192" s="57" t="s">
        <v>143</v>
      </c>
      <c r="D192" s="58" t="s">
        <v>15</v>
      </c>
      <c r="E192" s="58">
        <v>69.099999999999994</v>
      </c>
      <c r="F192" s="59">
        <v>0</v>
      </c>
      <c r="G192" s="60"/>
      <c r="H192" s="59">
        <f t="shared" si="29"/>
        <v>0</v>
      </c>
      <c r="I192" s="60"/>
    </row>
    <row r="193" spans="1:11" x14ac:dyDescent="0.25">
      <c r="A193" s="55" t="s">
        <v>250</v>
      </c>
      <c r="B193" s="56" t="s">
        <v>12</v>
      </c>
      <c r="C193" s="57" t="s">
        <v>144</v>
      </c>
      <c r="D193" s="58" t="s">
        <v>15</v>
      </c>
      <c r="E193" s="58">
        <v>39.9</v>
      </c>
      <c r="F193" s="59">
        <v>0</v>
      </c>
      <c r="G193" s="60"/>
      <c r="H193" s="59">
        <f t="shared" si="29"/>
        <v>0</v>
      </c>
      <c r="I193" s="60"/>
    </row>
    <row r="194" spans="1:11" x14ac:dyDescent="0.25">
      <c r="A194" s="55" t="s">
        <v>290</v>
      </c>
      <c r="B194" s="56" t="s">
        <v>12</v>
      </c>
      <c r="C194" s="57" t="s">
        <v>145</v>
      </c>
      <c r="D194" s="58" t="s">
        <v>15</v>
      </c>
      <c r="E194" s="58">
        <v>39.9</v>
      </c>
      <c r="F194" s="59">
        <v>0</v>
      </c>
      <c r="G194" s="62"/>
      <c r="H194" s="59">
        <f t="shared" si="29"/>
        <v>0</v>
      </c>
      <c r="I194" s="60"/>
    </row>
    <row r="195" spans="1:11" x14ac:dyDescent="0.25">
      <c r="A195" s="55" t="s">
        <v>291</v>
      </c>
      <c r="B195" s="56" t="s">
        <v>12</v>
      </c>
      <c r="C195" s="57" t="s">
        <v>146</v>
      </c>
      <c r="D195" s="58" t="s">
        <v>15</v>
      </c>
      <c r="E195" s="58">
        <v>138.9</v>
      </c>
      <c r="F195" s="59">
        <v>0</v>
      </c>
      <c r="G195" s="60"/>
      <c r="H195" s="59">
        <f t="shared" si="29"/>
        <v>0</v>
      </c>
      <c r="I195" s="60"/>
    </row>
    <row r="196" spans="1:11" x14ac:dyDescent="0.25">
      <c r="A196" s="55" t="s">
        <v>292</v>
      </c>
      <c r="B196" s="56" t="s">
        <v>12</v>
      </c>
      <c r="C196" s="57" t="s">
        <v>147</v>
      </c>
      <c r="D196" s="58" t="s">
        <v>15</v>
      </c>
      <c r="E196" s="58">
        <v>57.1</v>
      </c>
      <c r="F196" s="59">
        <v>0</v>
      </c>
      <c r="G196" s="60"/>
      <c r="H196" s="59">
        <f t="shared" si="29"/>
        <v>0</v>
      </c>
      <c r="I196" s="60"/>
    </row>
    <row r="197" spans="1:11" x14ac:dyDescent="0.25">
      <c r="A197" s="55" t="s">
        <v>293</v>
      </c>
      <c r="B197" s="56" t="s">
        <v>12</v>
      </c>
      <c r="C197" s="57" t="s">
        <v>343</v>
      </c>
      <c r="D197" s="58" t="s">
        <v>15</v>
      </c>
      <c r="E197" s="58">
        <v>53.9</v>
      </c>
      <c r="F197" s="59">
        <v>0</v>
      </c>
      <c r="G197" s="60"/>
      <c r="H197" s="59">
        <f t="shared" ref="H197" si="30">E197*F197</f>
        <v>0</v>
      </c>
      <c r="I197" s="60"/>
    </row>
    <row r="198" spans="1:11" x14ac:dyDescent="0.25">
      <c r="A198" s="55" t="s">
        <v>294</v>
      </c>
      <c r="B198" s="56" t="s">
        <v>12</v>
      </c>
      <c r="C198" s="57" t="s">
        <v>148</v>
      </c>
      <c r="D198" s="58" t="s">
        <v>15</v>
      </c>
      <c r="E198" s="58">
        <v>3.7</v>
      </c>
      <c r="F198" s="59">
        <v>0</v>
      </c>
      <c r="G198" s="60"/>
      <c r="H198" s="59">
        <f t="shared" si="29"/>
        <v>0</v>
      </c>
      <c r="I198" s="60"/>
    </row>
    <row r="199" spans="1:11" x14ac:dyDescent="0.25">
      <c r="A199" s="55" t="s">
        <v>295</v>
      </c>
      <c r="B199" s="56" t="s">
        <v>12</v>
      </c>
      <c r="C199" s="57" t="s">
        <v>212</v>
      </c>
      <c r="D199" s="58" t="s">
        <v>15</v>
      </c>
      <c r="E199" s="58">
        <v>72.400000000000006</v>
      </c>
      <c r="F199" s="59">
        <v>0</v>
      </c>
      <c r="G199" s="60"/>
      <c r="H199" s="59">
        <f t="shared" si="29"/>
        <v>0</v>
      </c>
      <c r="I199" s="60"/>
    </row>
    <row r="200" spans="1:11" x14ac:dyDescent="0.25">
      <c r="A200" s="55"/>
      <c r="B200" s="56"/>
      <c r="C200" s="65" t="s">
        <v>84</v>
      </c>
      <c r="D200" s="58"/>
      <c r="E200" s="58"/>
      <c r="F200" s="59"/>
      <c r="G200" s="60"/>
      <c r="H200" s="59"/>
      <c r="I200" s="60"/>
    </row>
    <row r="201" spans="1:11" ht="28.5" x14ac:dyDescent="0.25">
      <c r="A201" s="63">
        <v>18</v>
      </c>
      <c r="B201" s="64" t="s">
        <v>9</v>
      </c>
      <c r="C201" s="65" t="s">
        <v>85</v>
      </c>
      <c r="D201" s="66" t="s">
        <v>15</v>
      </c>
      <c r="E201" s="98">
        <f>E202+E205</f>
        <v>11942.7</v>
      </c>
      <c r="F201" s="59"/>
      <c r="G201" s="62">
        <v>0</v>
      </c>
      <c r="H201" s="59"/>
      <c r="I201" s="62">
        <f>E201*G201</f>
        <v>0</v>
      </c>
    </row>
    <row r="202" spans="1:11" x14ac:dyDescent="0.25">
      <c r="A202" s="55" t="s">
        <v>74</v>
      </c>
      <c r="B202" s="56" t="s">
        <v>12</v>
      </c>
      <c r="C202" s="57" t="s">
        <v>149</v>
      </c>
      <c r="D202" s="58" t="s">
        <v>15</v>
      </c>
      <c r="E202" s="99">
        <v>11112.7</v>
      </c>
      <c r="F202" s="59">
        <v>0</v>
      </c>
      <c r="G202" s="62"/>
      <c r="H202" s="59">
        <f t="shared" ref="H202:H207" si="31">E202*F202</f>
        <v>0</v>
      </c>
      <c r="I202" s="60"/>
    </row>
    <row r="203" spans="1:11" x14ac:dyDescent="0.25">
      <c r="A203" s="55" t="s">
        <v>76</v>
      </c>
      <c r="B203" s="56" t="s">
        <v>12</v>
      </c>
      <c r="C203" s="57" t="s">
        <v>88</v>
      </c>
      <c r="D203" s="58" t="s">
        <v>15</v>
      </c>
      <c r="E203" s="99">
        <f>3530*2</f>
        <v>7060</v>
      </c>
      <c r="F203" s="59">
        <v>0</v>
      </c>
      <c r="G203" s="62"/>
      <c r="H203" s="59">
        <f t="shared" si="31"/>
        <v>0</v>
      </c>
      <c r="I203" s="60"/>
      <c r="K203" s="148"/>
    </row>
    <row r="204" spans="1:11" x14ac:dyDescent="0.25">
      <c r="A204" s="55" t="s">
        <v>226</v>
      </c>
      <c r="B204" s="56" t="s">
        <v>12</v>
      </c>
      <c r="C204" s="57" t="s">
        <v>150</v>
      </c>
      <c r="D204" s="58" t="s">
        <v>15</v>
      </c>
      <c r="E204" s="99">
        <v>4053.9</v>
      </c>
      <c r="F204" s="59">
        <v>0</v>
      </c>
      <c r="G204" s="62"/>
      <c r="H204" s="59">
        <f t="shared" si="31"/>
        <v>0</v>
      </c>
      <c r="I204" s="62"/>
    </row>
    <row r="205" spans="1:11" x14ac:dyDescent="0.25">
      <c r="A205" s="55" t="s">
        <v>227</v>
      </c>
      <c r="B205" s="56" t="s">
        <v>12</v>
      </c>
      <c r="C205" s="57" t="s">
        <v>151</v>
      </c>
      <c r="D205" s="58" t="s">
        <v>15</v>
      </c>
      <c r="E205" s="100">
        <v>830</v>
      </c>
      <c r="F205" s="59">
        <v>0</v>
      </c>
      <c r="G205" s="62"/>
      <c r="H205" s="59">
        <f t="shared" si="31"/>
        <v>0</v>
      </c>
      <c r="I205" s="60"/>
    </row>
    <row r="206" spans="1:11" x14ac:dyDescent="0.25">
      <c r="A206" s="55" t="s">
        <v>228</v>
      </c>
      <c r="B206" s="56" t="s">
        <v>12</v>
      </c>
      <c r="C206" s="57" t="s">
        <v>90</v>
      </c>
      <c r="D206" s="58" t="s">
        <v>15</v>
      </c>
      <c r="E206" s="99">
        <f>227*2</f>
        <v>454</v>
      </c>
      <c r="F206" s="59">
        <v>0</v>
      </c>
      <c r="G206" s="62"/>
      <c r="H206" s="59">
        <f t="shared" si="31"/>
        <v>0</v>
      </c>
      <c r="I206" s="60"/>
    </row>
    <row r="207" spans="1:11" x14ac:dyDescent="0.25">
      <c r="A207" s="55" t="s">
        <v>229</v>
      </c>
      <c r="B207" s="56" t="s">
        <v>12</v>
      </c>
      <c r="C207" s="57" t="s">
        <v>152</v>
      </c>
      <c r="D207" s="58" t="s">
        <v>15</v>
      </c>
      <c r="E207" s="99">
        <v>376.9</v>
      </c>
      <c r="F207" s="59">
        <v>0</v>
      </c>
      <c r="G207" s="62"/>
      <c r="H207" s="59">
        <f t="shared" si="31"/>
        <v>0</v>
      </c>
      <c r="I207" s="62"/>
    </row>
    <row r="208" spans="1:11" x14ac:dyDescent="0.25">
      <c r="A208" s="63">
        <v>19</v>
      </c>
      <c r="B208" s="64" t="s">
        <v>9</v>
      </c>
      <c r="C208" s="65" t="s">
        <v>93</v>
      </c>
      <c r="D208" s="66" t="s">
        <v>10</v>
      </c>
      <c r="E208" s="66">
        <f>SUM(E209:E212)</f>
        <v>36</v>
      </c>
      <c r="F208" s="59"/>
      <c r="G208" s="62">
        <v>0</v>
      </c>
      <c r="H208" s="59"/>
      <c r="I208" s="62">
        <f>E208*G208</f>
        <v>0</v>
      </c>
    </row>
    <row r="209" spans="1:9" x14ac:dyDescent="0.25">
      <c r="A209" s="55" t="s">
        <v>78</v>
      </c>
      <c r="B209" s="56" t="s">
        <v>12</v>
      </c>
      <c r="C209" s="101" t="s">
        <v>383</v>
      </c>
      <c r="D209" s="58" t="s">
        <v>10</v>
      </c>
      <c r="E209" s="58">
        <v>1</v>
      </c>
      <c r="F209" s="102">
        <v>0</v>
      </c>
      <c r="G209" s="62"/>
      <c r="H209" s="59">
        <f t="shared" ref="H209" si="32">E209*F209</f>
        <v>0</v>
      </c>
      <c r="I209" s="60"/>
    </row>
    <row r="210" spans="1:9" x14ac:dyDescent="0.25">
      <c r="A210" s="55" t="s">
        <v>242</v>
      </c>
      <c r="B210" s="56" t="s">
        <v>12</v>
      </c>
      <c r="C210" s="101" t="s">
        <v>384</v>
      </c>
      <c r="D210" s="58" t="s">
        <v>10</v>
      </c>
      <c r="E210" s="58">
        <v>18</v>
      </c>
      <c r="F210" s="102">
        <v>0</v>
      </c>
      <c r="G210" s="62"/>
      <c r="H210" s="59">
        <f t="shared" ref="H210:H212" si="33">E210*F210</f>
        <v>0</v>
      </c>
      <c r="I210" s="60"/>
    </row>
    <row r="211" spans="1:9" x14ac:dyDescent="0.25">
      <c r="A211" s="55" t="s">
        <v>243</v>
      </c>
      <c r="B211" s="56" t="s">
        <v>12</v>
      </c>
      <c r="C211" s="101" t="s">
        <v>385</v>
      </c>
      <c r="D211" s="58" t="s">
        <v>10</v>
      </c>
      <c r="E211" s="58">
        <v>16</v>
      </c>
      <c r="F211" s="102">
        <v>0</v>
      </c>
      <c r="G211" s="62"/>
      <c r="H211" s="59">
        <f t="shared" si="33"/>
        <v>0</v>
      </c>
      <c r="I211" s="60"/>
    </row>
    <row r="212" spans="1:9" x14ac:dyDescent="0.25">
      <c r="A212" s="55" t="s">
        <v>296</v>
      </c>
      <c r="B212" s="56" t="s">
        <v>12</v>
      </c>
      <c r="C212" s="101" t="s">
        <v>386</v>
      </c>
      <c r="D212" s="58" t="s">
        <v>10</v>
      </c>
      <c r="E212" s="58">
        <v>1</v>
      </c>
      <c r="F212" s="59">
        <v>0</v>
      </c>
      <c r="G212" s="62"/>
      <c r="H212" s="59">
        <f t="shared" si="33"/>
        <v>0</v>
      </c>
      <c r="I212" s="60"/>
    </row>
    <row r="213" spans="1:9" x14ac:dyDescent="0.25">
      <c r="A213" s="67" t="s">
        <v>79</v>
      </c>
      <c r="B213" s="68" t="s">
        <v>9</v>
      </c>
      <c r="C213" s="65" t="s">
        <v>94</v>
      </c>
      <c r="D213" s="66" t="s">
        <v>10</v>
      </c>
      <c r="E213" s="66">
        <v>250</v>
      </c>
      <c r="F213" s="59"/>
      <c r="G213" s="62">
        <v>0</v>
      </c>
      <c r="H213" s="59"/>
      <c r="I213" s="62">
        <f>E213*G213</f>
        <v>0</v>
      </c>
    </row>
    <row r="214" spans="1:9" x14ac:dyDescent="0.25">
      <c r="A214" s="55" t="s">
        <v>80</v>
      </c>
      <c r="B214" s="56" t="s">
        <v>12</v>
      </c>
      <c r="C214" s="57" t="s">
        <v>153</v>
      </c>
      <c r="D214" s="58" t="s">
        <v>10</v>
      </c>
      <c r="E214" s="58">
        <v>250</v>
      </c>
      <c r="F214" s="59">
        <v>0</v>
      </c>
      <c r="G214" s="60"/>
      <c r="H214" s="59">
        <f>E214*F214</f>
        <v>0</v>
      </c>
      <c r="I214" s="60"/>
    </row>
    <row r="215" spans="1:9" x14ac:dyDescent="0.25">
      <c r="A215" s="55"/>
      <c r="B215" s="56"/>
      <c r="C215" s="65" t="s">
        <v>95</v>
      </c>
      <c r="D215" s="58"/>
      <c r="E215" s="58"/>
      <c r="F215" s="59"/>
      <c r="G215" s="62"/>
      <c r="H215" s="59"/>
      <c r="I215" s="60"/>
    </row>
    <row r="216" spans="1:9" x14ac:dyDescent="0.25">
      <c r="A216" s="63">
        <v>21</v>
      </c>
      <c r="B216" s="64" t="s">
        <v>9</v>
      </c>
      <c r="C216" s="65" t="s">
        <v>154</v>
      </c>
      <c r="D216" s="66" t="s">
        <v>96</v>
      </c>
      <c r="E216" s="147">
        <v>8.41</v>
      </c>
      <c r="F216" s="59"/>
      <c r="G216" s="62">
        <v>0</v>
      </c>
      <c r="H216" s="59"/>
      <c r="I216" s="62">
        <f>E216*G216</f>
        <v>0</v>
      </c>
    </row>
    <row r="217" spans="1:9" x14ac:dyDescent="0.25">
      <c r="A217" s="55" t="s">
        <v>86</v>
      </c>
      <c r="B217" s="56" t="s">
        <v>12</v>
      </c>
      <c r="C217" s="57" t="s">
        <v>156</v>
      </c>
      <c r="D217" s="58" t="s">
        <v>10</v>
      </c>
      <c r="E217" s="58">
        <v>1</v>
      </c>
      <c r="F217" s="59">
        <v>0</v>
      </c>
      <c r="G217" s="60"/>
      <c r="H217" s="59">
        <f t="shared" ref="H217:H239" si="34">E217*F217</f>
        <v>0</v>
      </c>
      <c r="I217" s="60"/>
    </row>
    <row r="218" spans="1:9" x14ac:dyDescent="0.25">
      <c r="A218" s="55" t="s">
        <v>87</v>
      </c>
      <c r="B218" s="56" t="s">
        <v>12</v>
      </c>
      <c r="C218" s="57" t="s">
        <v>380</v>
      </c>
      <c r="D218" s="58" t="s">
        <v>10</v>
      </c>
      <c r="E218" s="58">
        <v>1</v>
      </c>
      <c r="F218" s="59">
        <v>0</v>
      </c>
      <c r="G218" s="60"/>
      <c r="H218" s="59">
        <f t="shared" si="34"/>
        <v>0</v>
      </c>
      <c r="I218" s="60"/>
    </row>
    <row r="219" spans="1:9" x14ac:dyDescent="0.25">
      <c r="A219" s="55" t="s">
        <v>89</v>
      </c>
      <c r="B219" s="56" t="s">
        <v>12</v>
      </c>
      <c r="C219" s="57" t="s">
        <v>259</v>
      </c>
      <c r="D219" s="58" t="s">
        <v>10</v>
      </c>
      <c r="E219" s="58">
        <v>1</v>
      </c>
      <c r="F219" s="59">
        <v>0</v>
      </c>
      <c r="G219" s="60"/>
      <c r="H219" s="59">
        <f t="shared" si="34"/>
        <v>0</v>
      </c>
      <c r="I219" s="60"/>
    </row>
    <row r="220" spans="1:9" x14ac:dyDescent="0.25">
      <c r="A220" s="55" t="s">
        <v>298</v>
      </c>
      <c r="B220" s="56" t="s">
        <v>12</v>
      </c>
      <c r="C220" s="57" t="s">
        <v>381</v>
      </c>
      <c r="D220" s="58" t="s">
        <v>10</v>
      </c>
      <c r="E220" s="58">
        <v>2</v>
      </c>
      <c r="F220" s="59">
        <v>0</v>
      </c>
      <c r="G220" s="60"/>
      <c r="H220" s="59">
        <f t="shared" si="34"/>
        <v>0</v>
      </c>
      <c r="I220" s="60"/>
    </row>
    <row r="221" spans="1:9" x14ac:dyDescent="0.25">
      <c r="A221" s="55" t="s">
        <v>299</v>
      </c>
      <c r="B221" s="56" t="s">
        <v>12</v>
      </c>
      <c r="C221" s="57" t="s">
        <v>157</v>
      </c>
      <c r="D221" s="58" t="s">
        <v>10</v>
      </c>
      <c r="E221" s="58">
        <v>22</v>
      </c>
      <c r="F221" s="59">
        <v>0</v>
      </c>
      <c r="G221" s="62"/>
      <c r="H221" s="59">
        <f t="shared" si="34"/>
        <v>0</v>
      </c>
      <c r="I221" s="60"/>
    </row>
    <row r="222" spans="1:9" x14ac:dyDescent="0.25">
      <c r="A222" s="55" t="s">
        <v>300</v>
      </c>
      <c r="B222" s="56" t="s">
        <v>12</v>
      </c>
      <c r="C222" s="57" t="s">
        <v>158</v>
      </c>
      <c r="D222" s="58" t="s">
        <v>10</v>
      </c>
      <c r="E222" s="58">
        <v>17</v>
      </c>
      <c r="F222" s="59">
        <v>0</v>
      </c>
      <c r="G222" s="60"/>
      <c r="H222" s="59">
        <f t="shared" si="34"/>
        <v>0</v>
      </c>
      <c r="I222" s="60"/>
    </row>
    <row r="223" spans="1:9" x14ac:dyDescent="0.25">
      <c r="A223" s="55" t="s">
        <v>301</v>
      </c>
      <c r="B223" s="56" t="s">
        <v>12</v>
      </c>
      <c r="C223" s="57" t="s">
        <v>159</v>
      </c>
      <c r="D223" s="58" t="s">
        <v>10</v>
      </c>
      <c r="E223" s="58">
        <v>36</v>
      </c>
      <c r="F223" s="59">
        <v>0</v>
      </c>
      <c r="G223" s="60"/>
      <c r="H223" s="59">
        <f t="shared" si="34"/>
        <v>0</v>
      </c>
      <c r="I223" s="60"/>
    </row>
    <row r="224" spans="1:9" x14ac:dyDescent="0.25">
      <c r="A224" s="55" t="s">
        <v>302</v>
      </c>
      <c r="B224" s="56" t="s">
        <v>12</v>
      </c>
      <c r="C224" s="57" t="s">
        <v>382</v>
      </c>
      <c r="D224" s="58" t="s">
        <v>10</v>
      </c>
      <c r="E224" s="58">
        <v>5</v>
      </c>
      <c r="F224" s="59">
        <v>0</v>
      </c>
      <c r="G224" s="60"/>
      <c r="H224" s="59">
        <f t="shared" si="34"/>
        <v>0</v>
      </c>
      <c r="I224" s="60"/>
    </row>
    <row r="225" spans="1:9" x14ac:dyDescent="0.25">
      <c r="A225" s="55" t="s">
        <v>303</v>
      </c>
      <c r="B225" s="56" t="s">
        <v>12</v>
      </c>
      <c r="C225" s="57" t="s">
        <v>270</v>
      </c>
      <c r="D225" s="58" t="s">
        <v>10</v>
      </c>
      <c r="E225" s="58">
        <v>12</v>
      </c>
      <c r="F225" s="59">
        <v>0</v>
      </c>
      <c r="G225" s="60"/>
      <c r="H225" s="59">
        <f t="shared" ref="H225" si="35">E225*F225</f>
        <v>0</v>
      </c>
      <c r="I225" s="60"/>
    </row>
    <row r="226" spans="1:9" x14ac:dyDescent="0.25">
      <c r="A226" s="55" t="s">
        <v>304</v>
      </c>
      <c r="B226" s="56" t="s">
        <v>12</v>
      </c>
      <c r="C226" s="57" t="s">
        <v>163</v>
      </c>
      <c r="D226" s="58" t="s">
        <v>10</v>
      </c>
      <c r="E226" s="58">
        <v>26</v>
      </c>
      <c r="F226" s="59">
        <v>0</v>
      </c>
      <c r="G226" s="60"/>
      <c r="H226" s="59">
        <f t="shared" ref="H226" si="36">E226*F226</f>
        <v>0</v>
      </c>
      <c r="I226" s="60"/>
    </row>
    <row r="227" spans="1:9" x14ac:dyDescent="0.25">
      <c r="A227" s="55" t="s">
        <v>305</v>
      </c>
      <c r="B227" s="56" t="s">
        <v>12</v>
      </c>
      <c r="C227" s="57" t="s">
        <v>164</v>
      </c>
      <c r="D227" s="58" t="s">
        <v>10</v>
      </c>
      <c r="E227" s="58">
        <v>91</v>
      </c>
      <c r="F227" s="59">
        <v>0</v>
      </c>
      <c r="G227" s="60"/>
      <c r="H227" s="59">
        <f t="shared" si="34"/>
        <v>0</v>
      </c>
      <c r="I227" s="60"/>
    </row>
    <row r="228" spans="1:9" x14ac:dyDescent="0.25">
      <c r="A228" s="55" t="s">
        <v>306</v>
      </c>
      <c r="B228" s="56" t="s">
        <v>12</v>
      </c>
      <c r="C228" s="57" t="s">
        <v>165</v>
      </c>
      <c r="D228" s="58" t="s">
        <v>10</v>
      </c>
      <c r="E228" s="58">
        <v>30</v>
      </c>
      <c r="F228" s="59">
        <v>0</v>
      </c>
      <c r="G228" s="60"/>
      <c r="H228" s="59">
        <f t="shared" si="34"/>
        <v>0</v>
      </c>
      <c r="I228" s="60"/>
    </row>
    <row r="229" spans="1:9" x14ac:dyDescent="0.25">
      <c r="A229" s="55" t="s">
        <v>307</v>
      </c>
      <c r="B229" s="56" t="s">
        <v>12</v>
      </c>
      <c r="C229" s="57" t="s">
        <v>166</v>
      </c>
      <c r="D229" s="58" t="s">
        <v>10</v>
      </c>
      <c r="E229" s="58">
        <v>12</v>
      </c>
      <c r="F229" s="59">
        <v>0</v>
      </c>
      <c r="G229" s="60"/>
      <c r="H229" s="59">
        <f t="shared" si="34"/>
        <v>0</v>
      </c>
      <c r="I229" s="60"/>
    </row>
    <row r="230" spans="1:9" x14ac:dyDescent="0.25">
      <c r="A230" s="55" t="s">
        <v>308</v>
      </c>
      <c r="B230" s="56" t="s">
        <v>12</v>
      </c>
      <c r="C230" s="57" t="s">
        <v>213</v>
      </c>
      <c r="D230" s="58" t="s">
        <v>10</v>
      </c>
      <c r="E230" s="58">
        <v>13</v>
      </c>
      <c r="F230" s="59">
        <v>0</v>
      </c>
      <c r="G230" s="60"/>
      <c r="H230" s="59">
        <f t="shared" si="34"/>
        <v>0</v>
      </c>
      <c r="I230" s="60"/>
    </row>
    <row r="231" spans="1:9" x14ac:dyDescent="0.25">
      <c r="A231" s="55" t="s">
        <v>309</v>
      </c>
      <c r="B231" s="56" t="s">
        <v>12</v>
      </c>
      <c r="C231" s="57" t="s">
        <v>170</v>
      </c>
      <c r="D231" s="58" t="s">
        <v>10</v>
      </c>
      <c r="E231" s="58">
        <v>37</v>
      </c>
      <c r="F231" s="59">
        <v>0</v>
      </c>
      <c r="G231" s="60"/>
      <c r="H231" s="59">
        <f t="shared" ref="H231" si="37">E231*F231</f>
        <v>0</v>
      </c>
      <c r="I231" s="60"/>
    </row>
    <row r="232" spans="1:9" x14ac:dyDescent="0.25">
      <c r="A232" s="55" t="s">
        <v>310</v>
      </c>
      <c r="B232" s="56" t="s">
        <v>12</v>
      </c>
      <c r="C232" s="57" t="s">
        <v>171</v>
      </c>
      <c r="D232" s="58" t="s">
        <v>10</v>
      </c>
      <c r="E232" s="58">
        <v>36</v>
      </c>
      <c r="F232" s="59">
        <v>0</v>
      </c>
      <c r="G232" s="60"/>
      <c r="H232" s="59">
        <f t="shared" si="34"/>
        <v>0</v>
      </c>
      <c r="I232" s="60"/>
    </row>
    <row r="233" spans="1:9" x14ac:dyDescent="0.25">
      <c r="A233" s="55" t="s">
        <v>311</v>
      </c>
      <c r="B233" s="56" t="s">
        <v>12</v>
      </c>
      <c r="C233" s="57" t="s">
        <v>172</v>
      </c>
      <c r="D233" s="58" t="s">
        <v>10</v>
      </c>
      <c r="E233" s="58">
        <v>4</v>
      </c>
      <c r="F233" s="59">
        <v>0</v>
      </c>
      <c r="G233" s="60"/>
      <c r="H233" s="59">
        <f t="shared" si="34"/>
        <v>0</v>
      </c>
      <c r="I233" s="60"/>
    </row>
    <row r="234" spans="1:9" x14ac:dyDescent="0.25">
      <c r="A234" s="55" t="s">
        <v>312</v>
      </c>
      <c r="B234" s="56" t="s">
        <v>12</v>
      </c>
      <c r="C234" s="57" t="s">
        <v>177</v>
      </c>
      <c r="D234" s="58" t="s">
        <v>10</v>
      </c>
      <c r="E234" s="58">
        <v>37</v>
      </c>
      <c r="F234" s="59">
        <v>0</v>
      </c>
      <c r="G234" s="62"/>
      <c r="H234" s="59">
        <f t="shared" si="34"/>
        <v>0</v>
      </c>
      <c r="I234" s="60"/>
    </row>
    <row r="235" spans="1:9" x14ac:dyDescent="0.25">
      <c r="A235" s="55" t="s">
        <v>313</v>
      </c>
      <c r="B235" s="56" t="s">
        <v>12</v>
      </c>
      <c r="C235" s="57" t="s">
        <v>178</v>
      </c>
      <c r="D235" s="58" t="s">
        <v>10</v>
      </c>
      <c r="E235" s="58">
        <v>51</v>
      </c>
      <c r="F235" s="59">
        <v>0</v>
      </c>
      <c r="G235" s="62"/>
      <c r="H235" s="59">
        <f t="shared" si="34"/>
        <v>0</v>
      </c>
      <c r="I235" s="60"/>
    </row>
    <row r="236" spans="1:9" x14ac:dyDescent="0.25">
      <c r="A236" s="55" t="s">
        <v>314</v>
      </c>
      <c r="B236" s="56" t="s">
        <v>12</v>
      </c>
      <c r="C236" s="57" t="s">
        <v>179</v>
      </c>
      <c r="D236" s="58" t="s">
        <v>10</v>
      </c>
      <c r="E236" s="58">
        <v>4</v>
      </c>
      <c r="F236" s="59">
        <v>0</v>
      </c>
      <c r="G236" s="62"/>
      <c r="H236" s="59">
        <f t="shared" si="34"/>
        <v>0</v>
      </c>
      <c r="I236" s="60"/>
    </row>
    <row r="237" spans="1:9" x14ac:dyDescent="0.25">
      <c r="A237" s="55" t="s">
        <v>315</v>
      </c>
      <c r="B237" s="56" t="s">
        <v>12</v>
      </c>
      <c r="C237" s="57" t="s">
        <v>181</v>
      </c>
      <c r="D237" s="58" t="s">
        <v>10</v>
      </c>
      <c r="E237" s="58">
        <v>19</v>
      </c>
      <c r="F237" s="59">
        <v>0</v>
      </c>
      <c r="G237" s="62"/>
      <c r="H237" s="59">
        <f t="shared" si="34"/>
        <v>0</v>
      </c>
      <c r="I237" s="60"/>
    </row>
    <row r="238" spans="1:9" x14ac:dyDescent="0.25">
      <c r="A238" s="55" t="s">
        <v>316</v>
      </c>
      <c r="B238" s="56" t="s">
        <v>12</v>
      </c>
      <c r="C238" s="57" t="s">
        <v>182</v>
      </c>
      <c r="D238" s="58" t="s">
        <v>10</v>
      </c>
      <c r="E238" s="58">
        <v>51</v>
      </c>
      <c r="F238" s="59">
        <v>0</v>
      </c>
      <c r="G238" s="62"/>
      <c r="H238" s="59">
        <f t="shared" si="34"/>
        <v>0</v>
      </c>
      <c r="I238" s="60"/>
    </row>
    <row r="239" spans="1:9" x14ac:dyDescent="0.25">
      <c r="A239" s="55" t="s">
        <v>317</v>
      </c>
      <c r="B239" s="56" t="s">
        <v>12</v>
      </c>
      <c r="C239" s="57" t="s">
        <v>183</v>
      </c>
      <c r="D239" s="58" t="s">
        <v>10</v>
      </c>
      <c r="E239" s="58">
        <v>8</v>
      </c>
      <c r="F239" s="59">
        <v>0</v>
      </c>
      <c r="G239" s="62"/>
      <c r="H239" s="59">
        <f t="shared" si="34"/>
        <v>0</v>
      </c>
      <c r="I239" s="60"/>
    </row>
    <row r="240" spans="1:9" x14ac:dyDescent="0.25">
      <c r="A240" s="63">
        <v>22</v>
      </c>
      <c r="B240" s="64" t="s">
        <v>9</v>
      </c>
      <c r="C240" s="65" t="s">
        <v>124</v>
      </c>
      <c r="D240" s="66" t="s">
        <v>10</v>
      </c>
      <c r="E240" s="66">
        <f>E241+E242+E243</f>
        <v>520</v>
      </c>
      <c r="F240" s="59"/>
      <c r="G240" s="62">
        <v>0</v>
      </c>
      <c r="H240" s="59"/>
      <c r="I240" s="62">
        <f>E240*G240</f>
        <v>0</v>
      </c>
    </row>
    <row r="241" spans="1:9" x14ac:dyDescent="0.25">
      <c r="A241" s="55" t="s">
        <v>91</v>
      </c>
      <c r="B241" s="56" t="s">
        <v>12</v>
      </c>
      <c r="C241" s="57" t="s">
        <v>185</v>
      </c>
      <c r="D241" s="58" t="s">
        <v>10</v>
      </c>
      <c r="E241" s="58">
        <v>511</v>
      </c>
      <c r="F241" s="59">
        <v>0</v>
      </c>
      <c r="G241" s="60"/>
      <c r="H241" s="59">
        <f>E241*F241</f>
        <v>0</v>
      </c>
      <c r="I241" s="62"/>
    </row>
    <row r="242" spans="1:9" x14ac:dyDescent="0.25">
      <c r="A242" s="55" t="s">
        <v>251</v>
      </c>
      <c r="B242" s="56" t="s">
        <v>12</v>
      </c>
      <c r="C242" s="57" t="s">
        <v>186</v>
      </c>
      <c r="D242" s="58" t="s">
        <v>10</v>
      </c>
      <c r="E242" s="58">
        <v>4</v>
      </c>
      <c r="F242" s="59">
        <v>0</v>
      </c>
      <c r="G242" s="60"/>
      <c r="H242" s="59">
        <f>E242*F242</f>
        <v>0</v>
      </c>
      <c r="I242" s="62"/>
    </row>
    <row r="243" spans="1:9" x14ac:dyDescent="0.25">
      <c r="A243" s="55" t="s">
        <v>92</v>
      </c>
      <c r="B243" s="56" t="s">
        <v>12</v>
      </c>
      <c r="C243" s="57" t="s">
        <v>187</v>
      </c>
      <c r="D243" s="58" t="s">
        <v>10</v>
      </c>
      <c r="E243" s="58">
        <v>5</v>
      </c>
      <c r="F243" s="59">
        <v>0</v>
      </c>
      <c r="G243" s="60"/>
      <c r="H243" s="59">
        <f>E243*F243</f>
        <v>0</v>
      </c>
      <c r="I243" s="62"/>
    </row>
    <row r="244" spans="1:9" x14ac:dyDescent="0.25">
      <c r="A244" s="67" t="s">
        <v>322</v>
      </c>
      <c r="B244" s="68" t="s">
        <v>9</v>
      </c>
      <c r="C244" s="65" t="s">
        <v>188</v>
      </c>
      <c r="D244" s="66" t="s">
        <v>10</v>
      </c>
      <c r="E244" s="66">
        <f>E245+E246</f>
        <v>516</v>
      </c>
      <c r="F244" s="69"/>
      <c r="G244" s="62">
        <v>0</v>
      </c>
      <c r="H244" s="59"/>
      <c r="I244" s="62">
        <f>E244*G244</f>
        <v>0</v>
      </c>
    </row>
    <row r="245" spans="1:9" x14ac:dyDescent="0.25">
      <c r="A245" s="55" t="s">
        <v>323</v>
      </c>
      <c r="B245" s="56" t="s">
        <v>12</v>
      </c>
      <c r="C245" s="57" t="s">
        <v>189</v>
      </c>
      <c r="D245" s="58" t="s">
        <v>10</v>
      </c>
      <c r="E245" s="58">
        <v>5</v>
      </c>
      <c r="F245" s="59">
        <v>0</v>
      </c>
      <c r="G245" s="62"/>
      <c r="H245" s="59">
        <f>E245*F245</f>
        <v>0</v>
      </c>
      <c r="I245" s="62"/>
    </row>
    <row r="246" spans="1:9" ht="30" x14ac:dyDescent="0.25">
      <c r="A246" s="55" t="s">
        <v>324</v>
      </c>
      <c r="B246" s="56" t="s">
        <v>12</v>
      </c>
      <c r="C246" s="70" t="s">
        <v>190</v>
      </c>
      <c r="D246" s="58" t="s">
        <v>10</v>
      </c>
      <c r="E246" s="58">
        <v>511</v>
      </c>
      <c r="F246" s="59">
        <v>0</v>
      </c>
      <c r="G246" s="62"/>
      <c r="H246" s="59">
        <f>E246*F246</f>
        <v>0</v>
      </c>
      <c r="I246" s="62"/>
    </row>
    <row r="247" spans="1:9" x14ac:dyDescent="0.25">
      <c r="A247" s="55" t="s">
        <v>325</v>
      </c>
      <c r="B247" s="56" t="s">
        <v>12</v>
      </c>
      <c r="C247" s="70" t="s">
        <v>191</v>
      </c>
      <c r="D247" s="58" t="s">
        <v>10</v>
      </c>
      <c r="E247" s="58">
        <v>1022</v>
      </c>
      <c r="F247" s="59">
        <v>0</v>
      </c>
      <c r="G247" s="62"/>
      <c r="H247" s="59">
        <f t="shared" ref="H247:H248" si="38">E247*F247</f>
        <v>0</v>
      </c>
      <c r="I247" s="62"/>
    </row>
    <row r="248" spans="1:9" s="125" customFormat="1" x14ac:dyDescent="0.25">
      <c r="A248" s="55" t="s">
        <v>326</v>
      </c>
      <c r="B248" s="56" t="s">
        <v>12</v>
      </c>
      <c r="C248" s="70" t="s">
        <v>192</v>
      </c>
      <c r="D248" s="58" t="s">
        <v>10</v>
      </c>
      <c r="E248" s="58">
        <v>1022</v>
      </c>
      <c r="F248" s="59">
        <v>0</v>
      </c>
      <c r="G248" s="62"/>
      <c r="H248" s="59">
        <f t="shared" si="38"/>
        <v>0</v>
      </c>
      <c r="I248" s="62"/>
    </row>
    <row r="249" spans="1:9" ht="28.5" x14ac:dyDescent="0.25">
      <c r="A249" s="63">
        <v>24</v>
      </c>
      <c r="B249" s="64" t="s">
        <v>9</v>
      </c>
      <c r="C249" s="65" t="s">
        <v>125</v>
      </c>
      <c r="D249" s="66" t="s">
        <v>15</v>
      </c>
      <c r="E249" s="66">
        <f>E176+E171+E168+E162+E159+E150</f>
        <v>482.3</v>
      </c>
      <c r="F249" s="59"/>
      <c r="G249" s="62">
        <v>0</v>
      </c>
      <c r="H249" s="59"/>
      <c r="I249" s="62">
        <f>E249*G249</f>
        <v>0</v>
      </c>
    </row>
    <row r="250" spans="1:9" ht="29.25" thickBot="1" x14ac:dyDescent="0.3">
      <c r="A250" s="71">
        <v>25</v>
      </c>
      <c r="B250" s="72" t="s">
        <v>9</v>
      </c>
      <c r="C250" s="73" t="s">
        <v>126</v>
      </c>
      <c r="D250" s="74" t="s">
        <v>15</v>
      </c>
      <c r="E250" s="74">
        <f>E142+E137</f>
        <v>130</v>
      </c>
      <c r="F250" s="75"/>
      <c r="G250" s="76">
        <v>0</v>
      </c>
      <c r="H250" s="75"/>
      <c r="I250" s="77">
        <f>E250*G250</f>
        <v>0</v>
      </c>
    </row>
    <row r="251" spans="1:9" ht="15" customHeight="1" x14ac:dyDescent="0.25">
      <c r="A251" s="104"/>
      <c r="B251" s="105"/>
      <c r="C251" s="106" t="s">
        <v>127</v>
      </c>
      <c r="D251" s="107"/>
      <c r="E251" s="107"/>
      <c r="F251" s="108"/>
      <c r="G251" s="109"/>
      <c r="H251" s="110">
        <f>SUM(H132:H250)</f>
        <v>0</v>
      </c>
      <c r="I251" s="111">
        <f>SUM(I132:I250)</f>
        <v>0</v>
      </c>
    </row>
    <row r="252" spans="1:9" ht="15" customHeight="1" thickBot="1" x14ac:dyDescent="0.3">
      <c r="A252" s="112"/>
      <c r="B252" s="113"/>
      <c r="C252" s="114" t="s">
        <v>255</v>
      </c>
      <c r="D252" s="115"/>
      <c r="E252" s="115"/>
      <c r="F252" s="116"/>
      <c r="G252" s="117"/>
      <c r="H252" s="118"/>
      <c r="I252" s="119">
        <f>SUM(H251:I251)</f>
        <v>0</v>
      </c>
    </row>
    <row r="253" spans="1:9" ht="15.75" thickBot="1" x14ac:dyDescent="0.3">
      <c r="A253" s="120"/>
      <c r="B253" s="121"/>
      <c r="C253" s="122" t="s">
        <v>393</v>
      </c>
      <c r="D253" s="122"/>
      <c r="E253" s="122"/>
      <c r="F253" s="123"/>
      <c r="G253" s="124"/>
      <c r="H253" s="123"/>
      <c r="I253" s="124"/>
    </row>
    <row r="254" spans="1:9" x14ac:dyDescent="0.25">
      <c r="A254" s="63">
        <v>1</v>
      </c>
      <c r="B254" s="64" t="s">
        <v>9</v>
      </c>
      <c r="C254" s="65" t="s">
        <v>202</v>
      </c>
      <c r="D254" s="66" t="s">
        <v>10</v>
      </c>
      <c r="E254" s="66">
        <v>1</v>
      </c>
      <c r="F254" s="59"/>
      <c r="G254" s="62">
        <v>0</v>
      </c>
      <c r="H254" s="59"/>
      <c r="I254" s="62">
        <f>E254*G254</f>
        <v>0</v>
      </c>
    </row>
    <row r="255" spans="1:9" x14ac:dyDescent="0.25">
      <c r="A255" s="55" t="s">
        <v>11</v>
      </c>
      <c r="B255" s="56" t="s">
        <v>12</v>
      </c>
      <c r="C255" s="57" t="s">
        <v>204</v>
      </c>
      <c r="D255" s="58" t="s">
        <v>10</v>
      </c>
      <c r="E255" s="58">
        <v>1</v>
      </c>
      <c r="F255" s="59">
        <v>0</v>
      </c>
      <c r="G255" s="60"/>
      <c r="H255" s="59">
        <f>E255*F255</f>
        <v>0</v>
      </c>
      <c r="I255" s="60"/>
    </row>
    <row r="256" spans="1:9" x14ac:dyDescent="0.25">
      <c r="A256" s="55" t="s">
        <v>13</v>
      </c>
      <c r="B256" s="56" t="s">
        <v>12</v>
      </c>
      <c r="C256" s="57" t="s">
        <v>14</v>
      </c>
      <c r="D256" s="58" t="s">
        <v>129</v>
      </c>
      <c r="E256" s="58">
        <v>1</v>
      </c>
      <c r="F256" s="59">
        <v>0</v>
      </c>
      <c r="G256" s="60"/>
      <c r="H256" s="59">
        <f>E256*F256</f>
        <v>0</v>
      </c>
      <c r="I256" s="60"/>
    </row>
    <row r="257" spans="1:9" ht="28.5" x14ac:dyDescent="0.25">
      <c r="A257" s="63">
        <v>2</v>
      </c>
      <c r="B257" s="64" t="s">
        <v>9</v>
      </c>
      <c r="C257" s="65" t="s">
        <v>205</v>
      </c>
      <c r="D257" s="66" t="s">
        <v>15</v>
      </c>
      <c r="E257" s="66">
        <v>16.8</v>
      </c>
      <c r="F257" s="59"/>
      <c r="G257" s="62">
        <v>0</v>
      </c>
      <c r="H257" s="59"/>
      <c r="I257" s="62">
        <f>E257*G257</f>
        <v>0</v>
      </c>
    </row>
    <row r="258" spans="1:9" x14ac:dyDescent="0.25">
      <c r="A258" s="55" t="s">
        <v>16</v>
      </c>
      <c r="B258" s="56" t="s">
        <v>12</v>
      </c>
      <c r="C258" s="57" t="s">
        <v>23</v>
      </c>
      <c r="D258" s="58" t="s">
        <v>18</v>
      </c>
      <c r="E258" s="58">
        <f>E257/4*4.3</f>
        <v>18.059999999999999</v>
      </c>
      <c r="F258" s="59">
        <v>0</v>
      </c>
      <c r="G258" s="62"/>
      <c r="H258" s="59">
        <f>E258*F258</f>
        <v>0</v>
      </c>
      <c r="I258" s="60"/>
    </row>
    <row r="259" spans="1:9" x14ac:dyDescent="0.25">
      <c r="A259" s="55" t="s">
        <v>19</v>
      </c>
      <c r="B259" s="56" t="s">
        <v>12</v>
      </c>
      <c r="C259" s="57" t="s">
        <v>26</v>
      </c>
      <c r="D259" s="58" t="s">
        <v>15</v>
      </c>
      <c r="E259" s="58">
        <v>16.8</v>
      </c>
      <c r="F259" s="59">
        <v>0</v>
      </c>
      <c r="G259" s="60"/>
      <c r="H259" s="59">
        <f>E259*F259</f>
        <v>0</v>
      </c>
      <c r="I259" s="60"/>
    </row>
    <row r="260" spans="1:9" ht="28.5" x14ac:dyDescent="0.25">
      <c r="A260" s="67" t="s">
        <v>20</v>
      </c>
      <c r="B260" s="68" t="s">
        <v>9</v>
      </c>
      <c r="C260" s="65" t="s">
        <v>194</v>
      </c>
      <c r="D260" s="66" t="s">
        <v>10</v>
      </c>
      <c r="E260" s="66">
        <v>2</v>
      </c>
      <c r="F260" s="69"/>
      <c r="G260" s="62">
        <v>0</v>
      </c>
      <c r="H260" s="69"/>
      <c r="I260" s="62">
        <f>E260*G260</f>
        <v>0</v>
      </c>
    </row>
    <row r="261" spans="1:9" x14ac:dyDescent="0.25">
      <c r="A261" s="55" t="s">
        <v>21</v>
      </c>
      <c r="B261" s="56" t="s">
        <v>12</v>
      </c>
      <c r="C261" s="57" t="s">
        <v>274</v>
      </c>
      <c r="D261" s="58" t="s">
        <v>10</v>
      </c>
      <c r="E261" s="58">
        <v>2</v>
      </c>
      <c r="F261" s="59">
        <v>0</v>
      </c>
      <c r="G261" s="60"/>
      <c r="H261" s="59">
        <f t="shared" ref="H261" si="39">E261*F261</f>
        <v>0</v>
      </c>
      <c r="I261" s="60"/>
    </row>
    <row r="262" spans="1:9" ht="28.5" x14ac:dyDescent="0.25">
      <c r="A262" s="67" t="s">
        <v>134</v>
      </c>
      <c r="B262" s="68" t="s">
        <v>9</v>
      </c>
      <c r="C262" s="65" t="s">
        <v>130</v>
      </c>
      <c r="D262" s="66" t="s">
        <v>15</v>
      </c>
      <c r="E262" s="66">
        <v>124</v>
      </c>
      <c r="F262" s="59"/>
      <c r="G262" s="62">
        <v>0</v>
      </c>
      <c r="H262" s="59"/>
      <c r="I262" s="62">
        <f>E262*G262</f>
        <v>0</v>
      </c>
    </row>
    <row r="263" spans="1:9" x14ac:dyDescent="0.25">
      <c r="A263" s="55" t="s">
        <v>22</v>
      </c>
      <c r="B263" s="56" t="s">
        <v>12</v>
      </c>
      <c r="C263" s="57" t="s">
        <v>262</v>
      </c>
      <c r="D263" s="58" t="s">
        <v>18</v>
      </c>
      <c r="E263" s="94">
        <f>E262/4*3.4</f>
        <v>105.39999999999999</v>
      </c>
      <c r="F263" s="59">
        <v>0</v>
      </c>
      <c r="G263" s="62"/>
      <c r="H263" s="59">
        <f>E263*F263</f>
        <v>0</v>
      </c>
      <c r="I263" s="60"/>
    </row>
    <row r="264" spans="1:9" x14ac:dyDescent="0.25">
      <c r="A264" s="55" t="s">
        <v>24</v>
      </c>
      <c r="B264" s="56" t="s">
        <v>12</v>
      </c>
      <c r="C264" s="57" t="s">
        <v>36</v>
      </c>
      <c r="D264" s="58" t="s">
        <v>15</v>
      </c>
      <c r="E264" s="58">
        <v>124</v>
      </c>
      <c r="F264" s="59">
        <v>0</v>
      </c>
      <c r="G264" s="60"/>
      <c r="H264" s="59">
        <f>E264*F264</f>
        <v>0</v>
      </c>
      <c r="I264" s="60"/>
    </row>
    <row r="265" spans="1:9" ht="30" x14ac:dyDescent="0.25">
      <c r="A265" s="55" t="s">
        <v>25</v>
      </c>
      <c r="B265" s="56" t="s">
        <v>12</v>
      </c>
      <c r="C265" s="57" t="s">
        <v>196</v>
      </c>
      <c r="D265" s="58" t="s">
        <v>10</v>
      </c>
      <c r="E265" s="94">
        <v>4</v>
      </c>
      <c r="F265" s="59">
        <v>0</v>
      </c>
      <c r="G265" s="62"/>
      <c r="H265" s="59">
        <f>E265*F265</f>
        <v>0</v>
      </c>
      <c r="I265" s="60"/>
    </row>
    <row r="266" spans="1:9" ht="28.5" x14ac:dyDescent="0.25">
      <c r="A266" s="67" t="s">
        <v>27</v>
      </c>
      <c r="B266" s="68" t="s">
        <v>9</v>
      </c>
      <c r="C266" s="65" t="s">
        <v>276</v>
      </c>
      <c r="D266" s="66" t="s">
        <v>10</v>
      </c>
      <c r="E266" s="66">
        <v>2</v>
      </c>
      <c r="F266" s="69"/>
      <c r="G266" s="62">
        <v>0</v>
      </c>
      <c r="H266" s="69"/>
      <c r="I266" s="62">
        <f>E266*G266</f>
        <v>0</v>
      </c>
    </row>
    <row r="267" spans="1:9" ht="30" x14ac:dyDescent="0.25">
      <c r="A267" s="55" t="s">
        <v>28</v>
      </c>
      <c r="B267" s="56" t="s">
        <v>12</v>
      </c>
      <c r="C267" s="57" t="s">
        <v>275</v>
      </c>
      <c r="D267" s="58" t="s">
        <v>10</v>
      </c>
      <c r="E267" s="58">
        <v>2</v>
      </c>
      <c r="F267" s="59">
        <v>0</v>
      </c>
      <c r="G267" s="60"/>
      <c r="H267" s="59">
        <f>E267*F267</f>
        <v>0</v>
      </c>
      <c r="I267" s="60"/>
    </row>
    <row r="268" spans="1:9" ht="28.5" x14ac:dyDescent="0.25">
      <c r="A268" s="67" t="s">
        <v>29</v>
      </c>
      <c r="B268" s="68" t="s">
        <v>9</v>
      </c>
      <c r="C268" s="65" t="s">
        <v>338</v>
      </c>
      <c r="D268" s="66" t="s">
        <v>10</v>
      </c>
      <c r="E268" s="66">
        <v>2</v>
      </c>
      <c r="F268" s="69"/>
      <c r="G268" s="62">
        <v>0</v>
      </c>
      <c r="H268" s="69"/>
      <c r="I268" s="62">
        <f>E268*G268</f>
        <v>0</v>
      </c>
    </row>
    <row r="269" spans="1:9" x14ac:dyDescent="0.25">
      <c r="A269" s="55" t="s">
        <v>30</v>
      </c>
      <c r="B269" s="56" t="s">
        <v>12</v>
      </c>
      <c r="C269" s="57" t="s">
        <v>390</v>
      </c>
      <c r="D269" s="58" t="s">
        <v>10</v>
      </c>
      <c r="E269" s="58">
        <v>2</v>
      </c>
      <c r="F269" s="59">
        <v>0</v>
      </c>
      <c r="G269" s="60"/>
      <c r="H269" s="59">
        <f t="shared" ref="H269" si="40">E269*F269</f>
        <v>0</v>
      </c>
      <c r="I269" s="60"/>
    </row>
    <row r="270" spans="1:9" ht="28.5" x14ac:dyDescent="0.25">
      <c r="A270" s="67" t="s">
        <v>32</v>
      </c>
      <c r="B270" s="68" t="s">
        <v>9</v>
      </c>
      <c r="C270" s="65" t="s">
        <v>132</v>
      </c>
      <c r="D270" s="66" t="s">
        <v>15</v>
      </c>
      <c r="E270" s="66">
        <v>206.1</v>
      </c>
      <c r="F270" s="69"/>
      <c r="G270" s="95">
        <v>0</v>
      </c>
      <c r="H270" s="69"/>
      <c r="I270" s="62">
        <f>E270*G270</f>
        <v>0</v>
      </c>
    </row>
    <row r="271" spans="1:9" ht="30" x14ac:dyDescent="0.25">
      <c r="A271" s="55" t="s">
        <v>33</v>
      </c>
      <c r="B271" s="56" t="s">
        <v>12</v>
      </c>
      <c r="C271" s="57" t="s">
        <v>261</v>
      </c>
      <c r="D271" s="58" t="s">
        <v>15</v>
      </c>
      <c r="E271" s="58">
        <v>206.1</v>
      </c>
      <c r="F271" s="59">
        <v>0</v>
      </c>
      <c r="G271" s="62"/>
      <c r="H271" s="59">
        <f t="shared" ref="H271:H272" si="41">E271*F271</f>
        <v>0</v>
      </c>
      <c r="I271" s="60"/>
    </row>
    <row r="272" spans="1:9" x14ac:dyDescent="0.25">
      <c r="A272" s="55" t="s">
        <v>34</v>
      </c>
      <c r="B272" s="56" t="s">
        <v>12</v>
      </c>
      <c r="C272" s="57" t="s">
        <v>388</v>
      </c>
      <c r="D272" s="58" t="s">
        <v>18</v>
      </c>
      <c r="E272" s="94">
        <f>E270/3*2.43</f>
        <v>166.94100000000003</v>
      </c>
      <c r="F272" s="59">
        <v>0</v>
      </c>
      <c r="G272" s="62"/>
      <c r="H272" s="59">
        <f t="shared" si="41"/>
        <v>0</v>
      </c>
      <c r="I272" s="60"/>
    </row>
    <row r="273" spans="1:9" x14ac:dyDescent="0.25">
      <c r="A273" s="55" t="s">
        <v>35</v>
      </c>
      <c r="B273" s="56" t="s">
        <v>12</v>
      </c>
      <c r="C273" s="57" t="s">
        <v>193</v>
      </c>
      <c r="D273" s="58" t="s">
        <v>10</v>
      </c>
      <c r="E273" s="94">
        <v>8</v>
      </c>
      <c r="F273" s="59">
        <v>0</v>
      </c>
      <c r="G273" s="62"/>
      <c r="H273" s="59">
        <f>E273*F273</f>
        <v>0</v>
      </c>
      <c r="I273" s="60"/>
    </row>
    <row r="274" spans="1:9" ht="30" x14ac:dyDescent="0.25">
      <c r="A274" s="55" t="s">
        <v>288</v>
      </c>
      <c r="B274" s="56" t="s">
        <v>12</v>
      </c>
      <c r="C274" s="57" t="s">
        <v>196</v>
      </c>
      <c r="D274" s="58" t="s">
        <v>10</v>
      </c>
      <c r="E274" s="94">
        <v>4</v>
      </c>
      <c r="F274" s="59">
        <v>0</v>
      </c>
      <c r="G274" s="62"/>
      <c r="H274" s="59">
        <f>E274*F274</f>
        <v>0</v>
      </c>
      <c r="I274" s="60"/>
    </row>
    <row r="275" spans="1:9" ht="28.5" x14ac:dyDescent="0.25">
      <c r="A275" s="67" t="s">
        <v>37</v>
      </c>
      <c r="B275" s="68" t="s">
        <v>9</v>
      </c>
      <c r="C275" s="65" t="s">
        <v>42</v>
      </c>
      <c r="D275" s="66" t="s">
        <v>10</v>
      </c>
      <c r="E275" s="66">
        <f>SUM(E276:E277)</f>
        <v>10</v>
      </c>
      <c r="F275" s="69"/>
      <c r="G275" s="62">
        <v>0</v>
      </c>
      <c r="H275" s="59"/>
      <c r="I275" s="62">
        <f>E275*G275</f>
        <v>0</v>
      </c>
    </row>
    <row r="276" spans="1:9" x14ac:dyDescent="0.25">
      <c r="A276" s="55" t="s">
        <v>38</v>
      </c>
      <c r="B276" s="56" t="s">
        <v>12</v>
      </c>
      <c r="C276" s="57" t="s">
        <v>46</v>
      </c>
      <c r="D276" s="58" t="s">
        <v>10</v>
      </c>
      <c r="E276" s="58">
        <v>4</v>
      </c>
      <c r="F276" s="59">
        <v>0</v>
      </c>
      <c r="G276" s="62"/>
      <c r="H276" s="59">
        <f t="shared" ref="H276:H277" si="42">E276*F276</f>
        <v>0</v>
      </c>
      <c r="I276" s="60"/>
    </row>
    <row r="277" spans="1:9" x14ac:dyDescent="0.25">
      <c r="A277" s="55" t="s">
        <v>219</v>
      </c>
      <c r="B277" s="56" t="s">
        <v>12</v>
      </c>
      <c r="C277" s="57" t="s">
        <v>273</v>
      </c>
      <c r="D277" s="58" t="s">
        <v>10</v>
      </c>
      <c r="E277" s="58">
        <v>6</v>
      </c>
      <c r="F277" s="59">
        <v>0</v>
      </c>
      <c r="G277" s="62"/>
      <c r="H277" s="59">
        <f t="shared" si="42"/>
        <v>0</v>
      </c>
      <c r="I277" s="60"/>
    </row>
    <row r="278" spans="1:9" ht="28.5" x14ac:dyDescent="0.25">
      <c r="A278" s="63">
        <v>9</v>
      </c>
      <c r="B278" s="64" t="s">
        <v>9</v>
      </c>
      <c r="C278" s="65" t="s">
        <v>47</v>
      </c>
      <c r="D278" s="66" t="s">
        <v>15</v>
      </c>
      <c r="E278" s="66">
        <v>39.9</v>
      </c>
      <c r="F278" s="59"/>
      <c r="G278" s="62">
        <v>0</v>
      </c>
      <c r="H278" s="59"/>
      <c r="I278" s="62">
        <f>E278*G278</f>
        <v>0</v>
      </c>
    </row>
    <row r="279" spans="1:9" ht="30" x14ac:dyDescent="0.25">
      <c r="A279" s="55" t="s">
        <v>39</v>
      </c>
      <c r="B279" s="56" t="s">
        <v>12</v>
      </c>
      <c r="C279" s="57" t="s">
        <v>272</v>
      </c>
      <c r="D279" s="58" t="s">
        <v>15</v>
      </c>
      <c r="E279" s="58">
        <v>39.9</v>
      </c>
      <c r="F279" s="59">
        <v>0</v>
      </c>
      <c r="G279" s="62"/>
      <c r="H279" s="59">
        <f t="shared" ref="H279:H280" si="43">E279*F279</f>
        <v>0</v>
      </c>
      <c r="I279" s="60"/>
    </row>
    <row r="280" spans="1:9" x14ac:dyDescent="0.25">
      <c r="A280" s="55" t="s">
        <v>40</v>
      </c>
      <c r="B280" s="56" t="s">
        <v>12</v>
      </c>
      <c r="C280" s="57" t="s">
        <v>403</v>
      </c>
      <c r="D280" s="58" t="s">
        <v>18</v>
      </c>
      <c r="E280" s="96">
        <f>E278/3*2.18</f>
        <v>28.994</v>
      </c>
      <c r="F280" s="59">
        <v>0</v>
      </c>
      <c r="G280" s="62"/>
      <c r="H280" s="59">
        <f t="shared" si="43"/>
        <v>0</v>
      </c>
      <c r="I280" s="60"/>
    </row>
    <row r="281" spans="1:9" ht="28.5" x14ac:dyDescent="0.25">
      <c r="A281" s="63">
        <v>10</v>
      </c>
      <c r="B281" s="64" t="s">
        <v>9</v>
      </c>
      <c r="C281" s="65" t="s">
        <v>50</v>
      </c>
      <c r="D281" s="66" t="s">
        <v>15</v>
      </c>
      <c r="E281" s="66">
        <v>39.9</v>
      </c>
      <c r="F281" s="59"/>
      <c r="G281" s="62">
        <v>0</v>
      </c>
      <c r="H281" s="59"/>
      <c r="I281" s="62">
        <f>E281*G281</f>
        <v>0</v>
      </c>
    </row>
    <row r="282" spans="1:9" ht="30" x14ac:dyDescent="0.25">
      <c r="A282" s="55" t="s">
        <v>43</v>
      </c>
      <c r="B282" s="56" t="s">
        <v>12</v>
      </c>
      <c r="C282" s="57" t="s">
        <v>206</v>
      </c>
      <c r="D282" s="58" t="s">
        <v>15</v>
      </c>
      <c r="E282" s="58">
        <v>39.9</v>
      </c>
      <c r="F282" s="59">
        <v>0</v>
      </c>
      <c r="G282" s="62"/>
      <c r="H282" s="59">
        <f t="shared" ref="H282:H283" si="44">E282*F282</f>
        <v>0</v>
      </c>
      <c r="I282" s="60"/>
    </row>
    <row r="283" spans="1:9" x14ac:dyDescent="0.25">
      <c r="A283" s="55" t="s">
        <v>45</v>
      </c>
      <c r="B283" s="56" t="s">
        <v>12</v>
      </c>
      <c r="C283" s="57" t="s">
        <v>404</v>
      </c>
      <c r="D283" s="58" t="s">
        <v>18</v>
      </c>
      <c r="E283" s="94">
        <f>E281/2.5*1.75</f>
        <v>27.93</v>
      </c>
      <c r="F283" s="59">
        <v>0</v>
      </c>
      <c r="G283" s="62"/>
      <c r="H283" s="59">
        <f t="shared" si="44"/>
        <v>0</v>
      </c>
      <c r="I283" s="60"/>
    </row>
    <row r="284" spans="1:9" x14ac:dyDescent="0.25">
      <c r="A284" s="67" t="s">
        <v>289</v>
      </c>
      <c r="B284" s="68" t="s">
        <v>9</v>
      </c>
      <c r="C284" s="65" t="s">
        <v>53</v>
      </c>
      <c r="D284" s="66" t="s">
        <v>10</v>
      </c>
      <c r="E284" s="66">
        <v>4</v>
      </c>
      <c r="F284" s="69"/>
      <c r="G284" s="62">
        <v>0</v>
      </c>
      <c r="H284" s="69"/>
      <c r="I284" s="62">
        <f>E284*G284</f>
        <v>0</v>
      </c>
    </row>
    <row r="285" spans="1:9" x14ac:dyDescent="0.25">
      <c r="A285" s="55" t="s">
        <v>48</v>
      </c>
      <c r="B285" s="56" t="s">
        <v>12</v>
      </c>
      <c r="C285" s="57" t="s">
        <v>136</v>
      </c>
      <c r="D285" s="58" t="s">
        <v>10</v>
      </c>
      <c r="E285" s="58">
        <v>4</v>
      </c>
      <c r="F285" s="59">
        <v>0</v>
      </c>
      <c r="G285" s="62"/>
      <c r="H285" s="59">
        <f t="shared" ref="H285:H286" si="45">E285*F285</f>
        <v>0</v>
      </c>
      <c r="I285" s="60"/>
    </row>
    <row r="286" spans="1:9" ht="30" x14ac:dyDescent="0.25">
      <c r="A286" s="55" t="s">
        <v>49</v>
      </c>
      <c r="B286" s="56" t="s">
        <v>12</v>
      </c>
      <c r="C286" s="57" t="s">
        <v>137</v>
      </c>
      <c r="D286" s="58" t="s">
        <v>10</v>
      </c>
      <c r="E286" s="58">
        <v>4</v>
      </c>
      <c r="F286" s="59">
        <v>0</v>
      </c>
      <c r="G286" s="62"/>
      <c r="H286" s="59">
        <f t="shared" si="45"/>
        <v>0</v>
      </c>
      <c r="I286" s="60"/>
    </row>
    <row r="287" spans="1:9" ht="28.5" x14ac:dyDescent="0.25">
      <c r="A287" s="63">
        <v>12</v>
      </c>
      <c r="B287" s="64" t="s">
        <v>9</v>
      </c>
      <c r="C287" s="65" t="s">
        <v>56</v>
      </c>
      <c r="D287" s="66" t="s">
        <v>15</v>
      </c>
      <c r="E287" s="66">
        <v>68.900000000000006</v>
      </c>
      <c r="F287" s="59"/>
      <c r="G287" s="62">
        <v>0</v>
      </c>
      <c r="H287" s="59"/>
      <c r="I287" s="62">
        <f>E287*G287</f>
        <v>0</v>
      </c>
    </row>
    <row r="288" spans="1:9" ht="30" x14ac:dyDescent="0.25">
      <c r="A288" s="55" t="s">
        <v>51</v>
      </c>
      <c r="B288" s="56" t="s">
        <v>12</v>
      </c>
      <c r="C288" s="57" t="s">
        <v>207</v>
      </c>
      <c r="D288" s="58" t="s">
        <v>15</v>
      </c>
      <c r="E288" s="58">
        <v>68.900000000000006</v>
      </c>
      <c r="F288" s="59">
        <v>0</v>
      </c>
      <c r="G288" s="60"/>
      <c r="H288" s="59">
        <f t="shared" ref="H288:H289" si="46">E288*F288</f>
        <v>0</v>
      </c>
      <c r="I288" s="60"/>
    </row>
    <row r="289" spans="1:9" x14ac:dyDescent="0.25">
      <c r="A289" s="55" t="s">
        <v>52</v>
      </c>
      <c r="B289" s="56" t="s">
        <v>12</v>
      </c>
      <c r="C289" s="57" t="s">
        <v>208</v>
      </c>
      <c r="D289" s="58" t="s">
        <v>18</v>
      </c>
      <c r="E289" s="94">
        <f>E287/2*1.25</f>
        <v>43.0625</v>
      </c>
      <c r="F289" s="59">
        <v>0</v>
      </c>
      <c r="G289" s="60"/>
      <c r="H289" s="59">
        <f t="shared" si="46"/>
        <v>0</v>
      </c>
      <c r="I289" s="60"/>
    </row>
    <row r="290" spans="1:9" ht="28.5" x14ac:dyDescent="0.25">
      <c r="A290" s="63">
        <v>13</v>
      </c>
      <c r="B290" s="64" t="s">
        <v>9</v>
      </c>
      <c r="C290" s="65" t="s">
        <v>59</v>
      </c>
      <c r="D290" s="66" t="s">
        <v>15</v>
      </c>
      <c r="E290" s="66">
        <v>1.5</v>
      </c>
      <c r="F290" s="59"/>
      <c r="G290" s="62">
        <v>0</v>
      </c>
      <c r="H290" s="59"/>
      <c r="I290" s="62">
        <f>E290*G290</f>
        <v>0</v>
      </c>
    </row>
    <row r="291" spans="1:9" ht="30" x14ac:dyDescent="0.25">
      <c r="A291" s="55" t="s">
        <v>54</v>
      </c>
      <c r="B291" s="56" t="s">
        <v>12</v>
      </c>
      <c r="C291" s="57" t="s">
        <v>209</v>
      </c>
      <c r="D291" s="58" t="s">
        <v>15</v>
      </c>
      <c r="E291" s="58">
        <v>1.5</v>
      </c>
      <c r="F291" s="59">
        <v>0</v>
      </c>
      <c r="G291" s="60"/>
      <c r="H291" s="59">
        <f t="shared" ref="H291:H293" si="47">E291*F291</f>
        <v>0</v>
      </c>
      <c r="I291" s="60"/>
    </row>
    <row r="292" spans="1:9" x14ac:dyDescent="0.25">
      <c r="A292" s="55" t="s">
        <v>55</v>
      </c>
      <c r="B292" s="56" t="s">
        <v>12</v>
      </c>
      <c r="C292" s="57" t="s">
        <v>210</v>
      </c>
      <c r="D292" s="58" t="s">
        <v>18</v>
      </c>
      <c r="E292" s="94">
        <f>E290/2*1.1</f>
        <v>0.82500000000000007</v>
      </c>
      <c r="F292" s="59">
        <v>0</v>
      </c>
      <c r="G292" s="60"/>
      <c r="H292" s="59">
        <f t="shared" si="47"/>
        <v>0</v>
      </c>
      <c r="I292" s="60"/>
    </row>
    <row r="293" spans="1:9" ht="30" x14ac:dyDescent="0.25">
      <c r="A293" s="55" t="s">
        <v>245</v>
      </c>
      <c r="B293" s="56" t="s">
        <v>12</v>
      </c>
      <c r="C293" s="57" t="s">
        <v>405</v>
      </c>
      <c r="D293" s="58" t="s">
        <v>10</v>
      </c>
      <c r="E293" s="58">
        <v>1</v>
      </c>
      <c r="F293" s="59">
        <v>0</v>
      </c>
      <c r="G293" s="62"/>
      <c r="H293" s="59">
        <f t="shared" si="47"/>
        <v>0</v>
      </c>
      <c r="I293" s="60"/>
    </row>
    <row r="294" spans="1:9" ht="28.5" x14ac:dyDescent="0.25">
      <c r="A294" s="63">
        <v>14</v>
      </c>
      <c r="B294" s="64" t="s">
        <v>9</v>
      </c>
      <c r="C294" s="65" t="s">
        <v>62</v>
      </c>
      <c r="D294" s="66" t="s">
        <v>15</v>
      </c>
      <c r="E294" s="66">
        <v>74.8</v>
      </c>
      <c r="F294" s="59"/>
      <c r="G294" s="62">
        <v>0</v>
      </c>
      <c r="H294" s="59"/>
      <c r="I294" s="62">
        <f>E294*G294</f>
        <v>0</v>
      </c>
    </row>
    <row r="295" spans="1:9" ht="30" x14ac:dyDescent="0.25">
      <c r="A295" s="55" t="s">
        <v>57</v>
      </c>
      <c r="B295" s="56" t="s">
        <v>12</v>
      </c>
      <c r="C295" s="57" t="s">
        <v>211</v>
      </c>
      <c r="D295" s="58" t="s">
        <v>15</v>
      </c>
      <c r="E295" s="58">
        <v>74.8</v>
      </c>
      <c r="F295" s="59">
        <v>0</v>
      </c>
      <c r="G295" s="60"/>
      <c r="H295" s="59">
        <f t="shared" ref="H295:H300" si="48">E295*F295</f>
        <v>0</v>
      </c>
      <c r="I295" s="60"/>
    </row>
    <row r="296" spans="1:9" x14ac:dyDescent="0.25">
      <c r="A296" s="55" t="s">
        <v>58</v>
      </c>
      <c r="B296" s="56" t="s">
        <v>12</v>
      </c>
      <c r="C296" s="57" t="s">
        <v>65</v>
      </c>
      <c r="D296" s="58" t="s">
        <v>10</v>
      </c>
      <c r="E296" s="94">
        <f>E294/1.5*1.09</f>
        <v>54.354666666666674</v>
      </c>
      <c r="F296" s="59">
        <v>0</v>
      </c>
      <c r="G296" s="62"/>
      <c r="H296" s="59">
        <f t="shared" si="48"/>
        <v>0</v>
      </c>
      <c r="I296" s="60"/>
    </row>
    <row r="297" spans="1:9" x14ac:dyDescent="0.25">
      <c r="A297" s="55" t="s">
        <v>220</v>
      </c>
      <c r="B297" s="56" t="s">
        <v>12</v>
      </c>
      <c r="C297" s="57" t="s">
        <v>197</v>
      </c>
      <c r="D297" s="58" t="s">
        <v>10</v>
      </c>
      <c r="E297" s="58">
        <v>8</v>
      </c>
      <c r="F297" s="59">
        <v>0</v>
      </c>
      <c r="G297" s="62"/>
      <c r="H297" s="59">
        <f t="shared" si="48"/>
        <v>0</v>
      </c>
      <c r="I297" s="60"/>
    </row>
    <row r="298" spans="1:9" ht="30" x14ac:dyDescent="0.25">
      <c r="A298" s="55" t="s">
        <v>221</v>
      </c>
      <c r="B298" s="56" t="s">
        <v>12</v>
      </c>
      <c r="C298" s="57" t="s">
        <v>392</v>
      </c>
      <c r="D298" s="58" t="s">
        <v>10</v>
      </c>
      <c r="E298" s="58">
        <v>1</v>
      </c>
      <c r="F298" s="59">
        <v>0</v>
      </c>
      <c r="G298" s="62"/>
      <c r="H298" s="59">
        <f t="shared" si="48"/>
        <v>0</v>
      </c>
      <c r="I298" s="60"/>
    </row>
    <row r="299" spans="1:9" ht="28.5" x14ac:dyDescent="0.25">
      <c r="A299" s="63">
        <v>15</v>
      </c>
      <c r="B299" s="64" t="s">
        <v>9</v>
      </c>
      <c r="C299" s="65" t="s">
        <v>67</v>
      </c>
      <c r="D299" s="66" t="s">
        <v>68</v>
      </c>
      <c r="E299" s="66">
        <v>96.85</v>
      </c>
      <c r="F299" s="59"/>
      <c r="G299" s="95">
        <v>0</v>
      </c>
      <c r="H299" s="59">
        <f t="shared" si="48"/>
        <v>0</v>
      </c>
      <c r="I299" s="62">
        <f t="shared" ref="I299" si="49">E299*G299</f>
        <v>0</v>
      </c>
    </row>
    <row r="300" spans="1:9" x14ac:dyDescent="0.25">
      <c r="A300" s="55" t="s">
        <v>60</v>
      </c>
      <c r="B300" s="56" t="s">
        <v>12</v>
      </c>
      <c r="C300" s="57" t="s">
        <v>70</v>
      </c>
      <c r="D300" s="58" t="s">
        <v>18</v>
      </c>
      <c r="E300" s="94">
        <f>0.12*E299</f>
        <v>11.621999999999998</v>
      </c>
      <c r="F300" s="97">
        <v>0</v>
      </c>
      <c r="G300" s="62"/>
      <c r="H300" s="59">
        <f t="shared" si="48"/>
        <v>0</v>
      </c>
      <c r="I300" s="60"/>
    </row>
    <row r="301" spans="1:9" x14ac:dyDescent="0.25">
      <c r="A301" s="55" t="s">
        <v>61</v>
      </c>
      <c r="B301" s="56" t="s">
        <v>12</v>
      </c>
      <c r="C301" s="57" t="s">
        <v>72</v>
      </c>
      <c r="D301" s="58" t="s">
        <v>18</v>
      </c>
      <c r="E301" s="94">
        <f>0.02*E299</f>
        <v>1.9369999999999998</v>
      </c>
      <c r="F301" s="97">
        <v>0</v>
      </c>
      <c r="G301" s="60"/>
      <c r="H301" s="59">
        <f>E301*F301</f>
        <v>0</v>
      </c>
      <c r="I301" s="60"/>
    </row>
    <row r="302" spans="1:9" ht="28.5" x14ac:dyDescent="0.25">
      <c r="A302" s="67" t="s">
        <v>246</v>
      </c>
      <c r="B302" s="68" t="s">
        <v>9</v>
      </c>
      <c r="C302" s="65" t="s">
        <v>73</v>
      </c>
      <c r="D302" s="66" t="s">
        <v>68</v>
      </c>
      <c r="E302" s="66">
        <f>E299*2</f>
        <v>193.7</v>
      </c>
      <c r="F302" s="59"/>
      <c r="G302" s="95">
        <v>0</v>
      </c>
      <c r="H302" s="59"/>
      <c r="I302" s="62">
        <f t="shared" ref="I302" si="50">E302*G302</f>
        <v>0</v>
      </c>
    </row>
    <row r="303" spans="1:9" x14ac:dyDescent="0.25">
      <c r="A303" s="55" t="s">
        <v>63</v>
      </c>
      <c r="B303" s="56" t="s">
        <v>12</v>
      </c>
      <c r="C303" s="57" t="s">
        <v>75</v>
      </c>
      <c r="D303" s="58" t="s">
        <v>18</v>
      </c>
      <c r="E303" s="96">
        <f>E302*0.02</f>
        <v>3.8739999999999997</v>
      </c>
      <c r="F303" s="97">
        <v>0</v>
      </c>
      <c r="G303" s="60"/>
      <c r="H303" s="59">
        <f>E303*F303</f>
        <v>0</v>
      </c>
      <c r="I303" s="60"/>
    </row>
    <row r="304" spans="1:9" x14ac:dyDescent="0.25">
      <c r="A304" s="55" t="s">
        <v>64</v>
      </c>
      <c r="B304" s="56" t="s">
        <v>12</v>
      </c>
      <c r="C304" s="57" t="s">
        <v>77</v>
      </c>
      <c r="D304" s="58" t="s">
        <v>18</v>
      </c>
      <c r="E304" s="96">
        <f>E302*0.12</f>
        <v>23.243999999999996</v>
      </c>
      <c r="F304" s="97">
        <v>0</v>
      </c>
      <c r="G304" s="60"/>
      <c r="H304" s="59">
        <f>E304*F304</f>
        <v>0</v>
      </c>
      <c r="I304" s="60"/>
    </row>
    <row r="305" spans="1:9" ht="28.5" x14ac:dyDescent="0.25">
      <c r="A305" s="67" t="s">
        <v>225</v>
      </c>
      <c r="B305" s="68" t="s">
        <v>9</v>
      </c>
      <c r="C305" s="65" t="s">
        <v>138</v>
      </c>
      <c r="D305" s="66" t="s">
        <v>15</v>
      </c>
      <c r="E305" s="66">
        <f>SUM(E306:E316)</f>
        <v>558.19999999999993</v>
      </c>
      <c r="F305" s="59"/>
      <c r="G305" s="62">
        <v>0</v>
      </c>
      <c r="H305" s="59"/>
      <c r="I305" s="62">
        <f>E305*G305</f>
        <v>0</v>
      </c>
    </row>
    <row r="306" spans="1:9" x14ac:dyDescent="0.25">
      <c r="A306" s="55" t="s">
        <v>69</v>
      </c>
      <c r="B306" s="56" t="s">
        <v>12</v>
      </c>
      <c r="C306" s="57" t="s">
        <v>139</v>
      </c>
      <c r="D306" s="58" t="s">
        <v>15</v>
      </c>
      <c r="E306" s="58">
        <v>10.8</v>
      </c>
      <c r="F306" s="59">
        <v>0</v>
      </c>
      <c r="G306" s="60"/>
      <c r="H306" s="59">
        <f t="shared" ref="H306:H316" si="51">E306*F306</f>
        <v>0</v>
      </c>
      <c r="I306" s="60"/>
    </row>
    <row r="307" spans="1:9" x14ac:dyDescent="0.25">
      <c r="A307" s="55" t="s">
        <v>71</v>
      </c>
      <c r="B307" s="56" t="s">
        <v>12</v>
      </c>
      <c r="C307" s="57" t="s">
        <v>140</v>
      </c>
      <c r="D307" s="58" t="s">
        <v>15</v>
      </c>
      <c r="E307" s="58">
        <v>50.3</v>
      </c>
      <c r="F307" s="59">
        <v>0</v>
      </c>
      <c r="G307" s="62"/>
      <c r="H307" s="59">
        <f t="shared" si="51"/>
        <v>0</v>
      </c>
      <c r="I307" s="60"/>
    </row>
    <row r="308" spans="1:9" x14ac:dyDescent="0.25">
      <c r="A308" s="55" t="s">
        <v>247</v>
      </c>
      <c r="B308" s="56" t="s">
        <v>12</v>
      </c>
      <c r="C308" s="57" t="s">
        <v>142</v>
      </c>
      <c r="D308" s="58" t="s">
        <v>15</v>
      </c>
      <c r="E308" s="58">
        <v>1.5</v>
      </c>
      <c r="F308" s="59">
        <v>0</v>
      </c>
      <c r="G308" s="60"/>
      <c r="H308" s="59">
        <f t="shared" si="51"/>
        <v>0</v>
      </c>
      <c r="I308" s="60"/>
    </row>
    <row r="309" spans="1:9" x14ac:dyDescent="0.25">
      <c r="A309" s="55" t="s">
        <v>248</v>
      </c>
      <c r="B309" s="56" t="s">
        <v>12</v>
      </c>
      <c r="C309" s="57" t="s">
        <v>143</v>
      </c>
      <c r="D309" s="58" t="s">
        <v>15</v>
      </c>
      <c r="E309" s="58">
        <v>68.900000000000006</v>
      </c>
      <c r="F309" s="59">
        <v>0</v>
      </c>
      <c r="G309" s="60"/>
      <c r="H309" s="59">
        <f t="shared" si="51"/>
        <v>0</v>
      </c>
      <c r="I309" s="60"/>
    </row>
    <row r="310" spans="1:9" x14ac:dyDescent="0.25">
      <c r="A310" s="55" t="s">
        <v>249</v>
      </c>
      <c r="B310" s="56" t="s">
        <v>12</v>
      </c>
      <c r="C310" s="57" t="s">
        <v>144</v>
      </c>
      <c r="D310" s="58" t="s">
        <v>15</v>
      </c>
      <c r="E310" s="58">
        <v>39.9</v>
      </c>
      <c r="F310" s="59">
        <v>0</v>
      </c>
      <c r="G310" s="60"/>
      <c r="H310" s="59">
        <f t="shared" si="51"/>
        <v>0</v>
      </c>
      <c r="I310" s="60"/>
    </row>
    <row r="311" spans="1:9" x14ac:dyDescent="0.25">
      <c r="A311" s="55" t="s">
        <v>250</v>
      </c>
      <c r="B311" s="56" t="s">
        <v>12</v>
      </c>
      <c r="C311" s="57" t="s">
        <v>145</v>
      </c>
      <c r="D311" s="58" t="s">
        <v>15</v>
      </c>
      <c r="E311" s="58">
        <v>39.9</v>
      </c>
      <c r="F311" s="59">
        <v>0</v>
      </c>
      <c r="G311" s="62"/>
      <c r="H311" s="59">
        <f t="shared" si="51"/>
        <v>0</v>
      </c>
      <c r="I311" s="60"/>
    </row>
    <row r="312" spans="1:9" x14ac:dyDescent="0.25">
      <c r="A312" s="55" t="s">
        <v>290</v>
      </c>
      <c r="B312" s="56" t="s">
        <v>12</v>
      </c>
      <c r="C312" s="57" t="s">
        <v>146</v>
      </c>
      <c r="D312" s="58" t="s">
        <v>15</v>
      </c>
      <c r="E312" s="58">
        <v>153.4</v>
      </c>
      <c r="F312" s="59">
        <v>0</v>
      </c>
      <c r="G312" s="60"/>
      <c r="H312" s="59">
        <f t="shared" si="51"/>
        <v>0</v>
      </c>
      <c r="I312" s="60"/>
    </row>
    <row r="313" spans="1:9" x14ac:dyDescent="0.25">
      <c r="A313" s="55" t="s">
        <v>291</v>
      </c>
      <c r="B313" s="56" t="s">
        <v>12</v>
      </c>
      <c r="C313" s="57" t="s">
        <v>147</v>
      </c>
      <c r="D313" s="58" t="s">
        <v>15</v>
      </c>
      <c r="E313" s="58">
        <v>52.7</v>
      </c>
      <c r="F313" s="59">
        <v>0</v>
      </c>
      <c r="G313" s="60"/>
      <c r="H313" s="59">
        <f t="shared" si="51"/>
        <v>0</v>
      </c>
      <c r="I313" s="60"/>
    </row>
    <row r="314" spans="1:9" x14ac:dyDescent="0.25">
      <c r="A314" s="55" t="s">
        <v>292</v>
      </c>
      <c r="B314" s="56" t="s">
        <v>12</v>
      </c>
      <c r="C314" s="57" t="s">
        <v>343</v>
      </c>
      <c r="D314" s="58" t="s">
        <v>15</v>
      </c>
      <c r="E314" s="58">
        <v>62.2</v>
      </c>
      <c r="F314" s="59">
        <v>0</v>
      </c>
      <c r="G314" s="60"/>
      <c r="H314" s="59">
        <f t="shared" si="51"/>
        <v>0</v>
      </c>
      <c r="I314" s="60"/>
    </row>
    <row r="315" spans="1:9" x14ac:dyDescent="0.25">
      <c r="A315" s="55" t="s">
        <v>293</v>
      </c>
      <c r="B315" s="56" t="s">
        <v>12</v>
      </c>
      <c r="C315" s="57" t="s">
        <v>148</v>
      </c>
      <c r="D315" s="58" t="s">
        <v>15</v>
      </c>
      <c r="E315" s="58">
        <v>61.8</v>
      </c>
      <c r="F315" s="59">
        <v>0</v>
      </c>
      <c r="G315" s="60"/>
      <c r="H315" s="59">
        <f t="shared" si="51"/>
        <v>0</v>
      </c>
      <c r="I315" s="60"/>
    </row>
    <row r="316" spans="1:9" x14ac:dyDescent="0.25">
      <c r="A316" s="55" t="s">
        <v>294</v>
      </c>
      <c r="B316" s="56" t="s">
        <v>12</v>
      </c>
      <c r="C316" s="57" t="s">
        <v>212</v>
      </c>
      <c r="D316" s="58" t="s">
        <v>15</v>
      </c>
      <c r="E316" s="58">
        <v>16.8</v>
      </c>
      <c r="F316" s="59">
        <v>0</v>
      </c>
      <c r="G316" s="60"/>
      <c r="H316" s="59">
        <f t="shared" si="51"/>
        <v>0</v>
      </c>
      <c r="I316" s="60"/>
    </row>
    <row r="317" spans="1:9" x14ac:dyDescent="0.25">
      <c r="A317" s="55"/>
      <c r="B317" s="56"/>
      <c r="C317" s="65" t="s">
        <v>84</v>
      </c>
      <c r="D317" s="58"/>
      <c r="E317" s="58"/>
      <c r="F317" s="59"/>
      <c r="G317" s="60"/>
      <c r="H317" s="59"/>
      <c r="I317" s="60"/>
    </row>
    <row r="318" spans="1:9" ht="28.5" x14ac:dyDescent="0.25">
      <c r="A318" s="63">
        <v>18</v>
      </c>
      <c r="B318" s="64" t="s">
        <v>9</v>
      </c>
      <c r="C318" s="65" t="s">
        <v>85</v>
      </c>
      <c r="D318" s="66" t="s">
        <v>15</v>
      </c>
      <c r="E318" s="98">
        <f>E319+E322</f>
        <v>12696.699999999999</v>
      </c>
      <c r="F318" s="59"/>
      <c r="G318" s="62">
        <v>0</v>
      </c>
      <c r="H318" s="59"/>
      <c r="I318" s="62">
        <f>E318*G318</f>
        <v>0</v>
      </c>
    </row>
    <row r="319" spans="1:9" x14ac:dyDescent="0.25">
      <c r="A319" s="55" t="s">
        <v>74</v>
      </c>
      <c r="B319" s="56" t="s">
        <v>12</v>
      </c>
      <c r="C319" s="57" t="s">
        <v>149</v>
      </c>
      <c r="D319" s="58" t="s">
        <v>15</v>
      </c>
      <c r="E319" s="99">
        <v>11812.9</v>
      </c>
      <c r="F319" s="59">
        <v>0</v>
      </c>
      <c r="G319" s="62"/>
      <c r="H319" s="59">
        <f t="shared" ref="H319:H324" si="52">E319*F319</f>
        <v>0</v>
      </c>
      <c r="I319" s="60"/>
    </row>
    <row r="320" spans="1:9" x14ac:dyDescent="0.25">
      <c r="A320" s="55" t="s">
        <v>76</v>
      </c>
      <c r="B320" s="56" t="s">
        <v>12</v>
      </c>
      <c r="C320" s="57" t="s">
        <v>88</v>
      </c>
      <c r="D320" s="58" t="s">
        <v>15</v>
      </c>
      <c r="E320" s="99">
        <f>3752*2</f>
        <v>7504</v>
      </c>
      <c r="F320" s="59">
        <v>0</v>
      </c>
      <c r="G320" s="62"/>
      <c r="H320" s="59">
        <f t="shared" si="52"/>
        <v>0</v>
      </c>
      <c r="I320" s="60"/>
    </row>
    <row r="321" spans="1:9" x14ac:dyDescent="0.25">
      <c r="A321" s="55" t="s">
        <v>226</v>
      </c>
      <c r="B321" s="56" t="s">
        <v>12</v>
      </c>
      <c r="C321" s="57" t="s">
        <v>150</v>
      </c>
      <c r="D321" s="58" t="s">
        <v>15</v>
      </c>
      <c r="E321" s="99">
        <v>4053.9</v>
      </c>
      <c r="F321" s="59">
        <v>0</v>
      </c>
      <c r="G321" s="62"/>
      <c r="H321" s="59">
        <f t="shared" si="52"/>
        <v>0</v>
      </c>
      <c r="I321" s="62"/>
    </row>
    <row r="322" spans="1:9" x14ac:dyDescent="0.25">
      <c r="A322" s="55" t="s">
        <v>227</v>
      </c>
      <c r="B322" s="56" t="s">
        <v>12</v>
      </c>
      <c r="C322" s="57" t="s">
        <v>151</v>
      </c>
      <c r="D322" s="58" t="s">
        <v>15</v>
      </c>
      <c r="E322" s="100">
        <v>883.8</v>
      </c>
      <c r="F322" s="59">
        <v>0</v>
      </c>
      <c r="G322" s="62"/>
      <c r="H322" s="59">
        <f t="shared" si="52"/>
        <v>0</v>
      </c>
      <c r="I322" s="60"/>
    </row>
    <row r="323" spans="1:9" x14ac:dyDescent="0.25">
      <c r="A323" s="55" t="s">
        <v>228</v>
      </c>
      <c r="B323" s="56" t="s">
        <v>12</v>
      </c>
      <c r="C323" s="57" t="s">
        <v>90</v>
      </c>
      <c r="D323" s="58" t="s">
        <v>15</v>
      </c>
      <c r="E323" s="99">
        <f>243*2</f>
        <v>486</v>
      </c>
      <c r="F323" s="59">
        <v>0</v>
      </c>
      <c r="G323" s="62"/>
      <c r="H323" s="59">
        <f t="shared" si="52"/>
        <v>0</v>
      </c>
      <c r="I323" s="60"/>
    </row>
    <row r="324" spans="1:9" x14ac:dyDescent="0.25">
      <c r="A324" s="55" t="s">
        <v>229</v>
      </c>
      <c r="B324" s="56" t="s">
        <v>12</v>
      </c>
      <c r="C324" s="57" t="s">
        <v>152</v>
      </c>
      <c r="D324" s="58" t="s">
        <v>15</v>
      </c>
      <c r="E324" s="99">
        <v>376.9</v>
      </c>
      <c r="F324" s="59">
        <v>0</v>
      </c>
      <c r="G324" s="62"/>
      <c r="H324" s="59">
        <f t="shared" si="52"/>
        <v>0</v>
      </c>
      <c r="I324" s="62"/>
    </row>
    <row r="325" spans="1:9" x14ac:dyDescent="0.25">
      <c r="A325" s="63">
        <v>19</v>
      </c>
      <c r="B325" s="64" t="s">
        <v>9</v>
      </c>
      <c r="C325" s="65" t="s">
        <v>93</v>
      </c>
      <c r="D325" s="66" t="s">
        <v>10</v>
      </c>
      <c r="E325" s="66">
        <f>SUM(E326:E330)</f>
        <v>38</v>
      </c>
      <c r="F325" s="59"/>
      <c r="G325" s="62">
        <v>0</v>
      </c>
      <c r="H325" s="59"/>
      <c r="I325" s="62">
        <f>E325*G325</f>
        <v>0</v>
      </c>
    </row>
    <row r="326" spans="1:9" x14ac:dyDescent="0.25">
      <c r="A326" s="55" t="s">
        <v>78</v>
      </c>
      <c r="B326" s="56" t="s">
        <v>12</v>
      </c>
      <c r="C326" s="101" t="s">
        <v>398</v>
      </c>
      <c r="D326" s="58" t="s">
        <v>10</v>
      </c>
      <c r="E326" s="58">
        <v>1</v>
      </c>
      <c r="F326" s="102">
        <v>0</v>
      </c>
      <c r="G326" s="62"/>
      <c r="H326" s="59">
        <f t="shared" ref="H326:H330" si="53">E326*F326</f>
        <v>0</v>
      </c>
      <c r="I326" s="60"/>
    </row>
    <row r="327" spans="1:9" x14ac:dyDescent="0.25">
      <c r="A327" s="55" t="s">
        <v>242</v>
      </c>
      <c r="B327" s="56" t="s">
        <v>12</v>
      </c>
      <c r="C327" s="101" t="s">
        <v>399</v>
      </c>
      <c r="D327" s="58" t="s">
        <v>10</v>
      </c>
      <c r="E327" s="58">
        <v>18</v>
      </c>
      <c r="F327" s="102">
        <v>0</v>
      </c>
      <c r="G327" s="62"/>
      <c r="H327" s="59">
        <f t="shared" si="53"/>
        <v>0</v>
      </c>
      <c r="I327" s="60"/>
    </row>
    <row r="328" spans="1:9" x14ac:dyDescent="0.25">
      <c r="A328" s="55" t="s">
        <v>243</v>
      </c>
      <c r="B328" s="56" t="s">
        <v>12</v>
      </c>
      <c r="C328" s="101" t="s">
        <v>400</v>
      </c>
      <c r="D328" s="58" t="s">
        <v>10</v>
      </c>
      <c r="E328" s="58">
        <v>1</v>
      </c>
      <c r="F328" s="102">
        <v>0</v>
      </c>
      <c r="G328" s="62"/>
      <c r="H328" s="59">
        <f t="shared" si="53"/>
        <v>0</v>
      </c>
      <c r="I328" s="60"/>
    </row>
    <row r="329" spans="1:9" x14ac:dyDescent="0.25">
      <c r="A329" s="55" t="s">
        <v>296</v>
      </c>
      <c r="B329" s="56" t="s">
        <v>12</v>
      </c>
      <c r="C329" s="101" t="s">
        <v>401</v>
      </c>
      <c r="D329" s="58" t="s">
        <v>10</v>
      </c>
      <c r="E329" s="58">
        <v>16</v>
      </c>
      <c r="F329" s="59">
        <v>0</v>
      </c>
      <c r="G329" s="62"/>
      <c r="H329" s="59">
        <f t="shared" si="53"/>
        <v>0</v>
      </c>
      <c r="I329" s="60"/>
    </row>
    <row r="330" spans="1:9" x14ac:dyDescent="0.25">
      <c r="A330" s="55" t="s">
        <v>297</v>
      </c>
      <c r="B330" s="56" t="s">
        <v>12</v>
      </c>
      <c r="C330" s="101" t="s">
        <v>402</v>
      </c>
      <c r="D330" s="58" t="s">
        <v>10</v>
      </c>
      <c r="E330" s="58">
        <v>2</v>
      </c>
      <c r="F330" s="59">
        <v>0</v>
      </c>
      <c r="G330" s="62"/>
      <c r="H330" s="59">
        <f t="shared" si="53"/>
        <v>0</v>
      </c>
      <c r="I330" s="60"/>
    </row>
    <row r="331" spans="1:9" x14ac:dyDescent="0.25">
      <c r="A331" s="67" t="s">
        <v>79</v>
      </c>
      <c r="B331" s="68" t="s">
        <v>9</v>
      </c>
      <c r="C331" s="65" t="s">
        <v>94</v>
      </c>
      <c r="D331" s="66" t="s">
        <v>10</v>
      </c>
      <c r="E331" s="66">
        <v>266</v>
      </c>
      <c r="F331" s="59"/>
      <c r="G331" s="62">
        <v>0</v>
      </c>
      <c r="H331" s="59"/>
      <c r="I331" s="62">
        <f>E331*G331</f>
        <v>0</v>
      </c>
    </row>
    <row r="332" spans="1:9" x14ac:dyDescent="0.25">
      <c r="A332" s="55" t="s">
        <v>80</v>
      </c>
      <c r="B332" s="56" t="s">
        <v>12</v>
      </c>
      <c r="C332" s="57" t="s">
        <v>153</v>
      </c>
      <c r="D332" s="58" t="s">
        <v>10</v>
      </c>
      <c r="E332" s="58">
        <v>266</v>
      </c>
      <c r="F332" s="59">
        <v>0</v>
      </c>
      <c r="G332" s="60"/>
      <c r="H332" s="59">
        <f>E332*F332</f>
        <v>0</v>
      </c>
      <c r="I332" s="60"/>
    </row>
    <row r="333" spans="1:9" x14ac:dyDescent="0.25">
      <c r="A333" s="55"/>
      <c r="B333" s="56"/>
      <c r="C333" s="65" t="s">
        <v>95</v>
      </c>
      <c r="D333" s="58"/>
      <c r="E333" s="58"/>
      <c r="F333" s="59"/>
      <c r="G333" s="62"/>
      <c r="H333" s="59"/>
      <c r="I333" s="60"/>
    </row>
    <row r="334" spans="1:9" x14ac:dyDescent="0.25">
      <c r="A334" s="63">
        <v>21</v>
      </c>
      <c r="B334" s="64" t="s">
        <v>9</v>
      </c>
      <c r="C334" s="65" t="s">
        <v>154</v>
      </c>
      <c r="D334" s="66" t="s">
        <v>96</v>
      </c>
      <c r="E334" s="147">
        <v>8.5299999999999994</v>
      </c>
      <c r="F334" s="59"/>
      <c r="G334" s="62">
        <v>0</v>
      </c>
      <c r="H334" s="59"/>
      <c r="I334" s="62">
        <f>E334*G334</f>
        <v>0</v>
      </c>
    </row>
    <row r="335" spans="1:9" x14ac:dyDescent="0.25">
      <c r="A335" s="55" t="s">
        <v>86</v>
      </c>
      <c r="B335" s="56" t="s">
        <v>12</v>
      </c>
      <c r="C335" s="57" t="s">
        <v>156</v>
      </c>
      <c r="D335" s="58" t="s">
        <v>10</v>
      </c>
      <c r="E335" s="58">
        <v>1</v>
      </c>
      <c r="F335" s="59">
        <v>0</v>
      </c>
      <c r="G335" s="60"/>
      <c r="H335" s="59">
        <f t="shared" ref="H335:H360" si="54">E335*F335</f>
        <v>0</v>
      </c>
      <c r="I335" s="60"/>
    </row>
    <row r="336" spans="1:9" x14ac:dyDescent="0.25">
      <c r="A336" s="55" t="s">
        <v>87</v>
      </c>
      <c r="B336" s="56" t="s">
        <v>12</v>
      </c>
      <c r="C336" s="57" t="s">
        <v>380</v>
      </c>
      <c r="D336" s="58" t="s">
        <v>10</v>
      </c>
      <c r="E336" s="58">
        <v>1</v>
      </c>
      <c r="F336" s="59">
        <v>0</v>
      </c>
      <c r="G336" s="60"/>
      <c r="H336" s="59">
        <f t="shared" si="54"/>
        <v>0</v>
      </c>
      <c r="I336" s="60"/>
    </row>
    <row r="337" spans="1:9" x14ac:dyDescent="0.25">
      <c r="A337" s="55" t="s">
        <v>89</v>
      </c>
      <c r="B337" s="56" t="s">
        <v>12</v>
      </c>
      <c r="C337" s="57" t="s">
        <v>259</v>
      </c>
      <c r="D337" s="58" t="s">
        <v>10</v>
      </c>
      <c r="E337" s="58">
        <v>1</v>
      </c>
      <c r="F337" s="59">
        <v>0</v>
      </c>
      <c r="G337" s="60"/>
      <c r="H337" s="59">
        <f t="shared" si="54"/>
        <v>0</v>
      </c>
      <c r="I337" s="60"/>
    </row>
    <row r="338" spans="1:9" x14ac:dyDescent="0.25">
      <c r="A338" s="55" t="s">
        <v>298</v>
      </c>
      <c r="B338" s="56" t="s">
        <v>12</v>
      </c>
      <c r="C338" s="57" t="s">
        <v>396</v>
      </c>
      <c r="D338" s="58" t="s">
        <v>10</v>
      </c>
      <c r="E338" s="58">
        <v>2</v>
      </c>
      <c r="F338" s="59">
        <v>0</v>
      </c>
      <c r="G338" s="60"/>
      <c r="H338" s="59">
        <f t="shared" si="54"/>
        <v>0</v>
      </c>
      <c r="I338" s="60"/>
    </row>
    <row r="339" spans="1:9" x14ac:dyDescent="0.25">
      <c r="A339" s="55" t="s">
        <v>299</v>
      </c>
      <c r="B339" s="56" t="s">
        <v>12</v>
      </c>
      <c r="C339" s="57" t="s">
        <v>157</v>
      </c>
      <c r="D339" s="58" t="s">
        <v>10</v>
      </c>
      <c r="E339" s="58">
        <v>8</v>
      </c>
      <c r="F339" s="59">
        <v>0</v>
      </c>
      <c r="G339" s="62"/>
      <c r="H339" s="59">
        <f t="shared" si="54"/>
        <v>0</v>
      </c>
      <c r="I339" s="60"/>
    </row>
    <row r="340" spans="1:9" x14ac:dyDescent="0.25">
      <c r="A340" s="55" t="s">
        <v>300</v>
      </c>
      <c r="B340" s="56" t="s">
        <v>12</v>
      </c>
      <c r="C340" s="57" t="s">
        <v>158</v>
      </c>
      <c r="D340" s="58" t="s">
        <v>10</v>
      </c>
      <c r="E340" s="58">
        <v>34</v>
      </c>
      <c r="F340" s="59">
        <v>0</v>
      </c>
      <c r="G340" s="60"/>
      <c r="H340" s="59">
        <f t="shared" si="54"/>
        <v>0</v>
      </c>
      <c r="I340" s="60"/>
    </row>
    <row r="341" spans="1:9" x14ac:dyDescent="0.25">
      <c r="A341" s="55" t="s">
        <v>301</v>
      </c>
      <c r="B341" s="56" t="s">
        <v>12</v>
      </c>
      <c r="C341" s="57" t="s">
        <v>159</v>
      </c>
      <c r="D341" s="58" t="s">
        <v>10</v>
      </c>
      <c r="E341" s="58">
        <v>14</v>
      </c>
      <c r="F341" s="59">
        <v>0</v>
      </c>
      <c r="G341" s="60"/>
      <c r="H341" s="59">
        <f t="shared" si="54"/>
        <v>0</v>
      </c>
      <c r="I341" s="60"/>
    </row>
    <row r="342" spans="1:9" x14ac:dyDescent="0.25">
      <c r="A342" s="55" t="s">
        <v>302</v>
      </c>
      <c r="B342" s="56" t="s">
        <v>12</v>
      </c>
      <c r="C342" s="57" t="s">
        <v>162</v>
      </c>
      <c r="D342" s="58" t="s">
        <v>10</v>
      </c>
      <c r="E342" s="58">
        <v>1</v>
      </c>
      <c r="F342" s="59">
        <v>0</v>
      </c>
      <c r="G342" s="60"/>
      <c r="H342" s="59">
        <f t="shared" si="54"/>
        <v>0</v>
      </c>
      <c r="I342" s="60"/>
    </row>
    <row r="343" spans="1:9" x14ac:dyDescent="0.25">
      <c r="A343" s="55" t="s">
        <v>303</v>
      </c>
      <c r="B343" s="56" t="s">
        <v>12</v>
      </c>
      <c r="C343" s="57" t="s">
        <v>382</v>
      </c>
      <c r="D343" s="58" t="s">
        <v>10</v>
      </c>
      <c r="E343" s="58">
        <v>4</v>
      </c>
      <c r="F343" s="59">
        <v>0</v>
      </c>
      <c r="G343" s="60"/>
      <c r="H343" s="59">
        <f t="shared" si="54"/>
        <v>0</v>
      </c>
      <c r="I343" s="60"/>
    </row>
    <row r="344" spans="1:9" x14ac:dyDescent="0.25">
      <c r="A344" s="55" t="s">
        <v>304</v>
      </c>
      <c r="B344" s="56" t="s">
        <v>12</v>
      </c>
      <c r="C344" s="57" t="s">
        <v>270</v>
      </c>
      <c r="D344" s="58" t="s">
        <v>10</v>
      </c>
      <c r="E344" s="58">
        <v>13</v>
      </c>
      <c r="F344" s="59">
        <v>0</v>
      </c>
      <c r="G344" s="60"/>
      <c r="H344" s="59">
        <f t="shared" si="54"/>
        <v>0</v>
      </c>
      <c r="I344" s="60"/>
    </row>
    <row r="345" spans="1:9" x14ac:dyDescent="0.25">
      <c r="A345" s="55" t="s">
        <v>305</v>
      </c>
      <c r="B345" s="56" t="s">
        <v>12</v>
      </c>
      <c r="C345" s="57" t="s">
        <v>397</v>
      </c>
      <c r="D345" s="58" t="s">
        <v>10</v>
      </c>
      <c r="E345" s="58">
        <v>3</v>
      </c>
      <c r="F345" s="59">
        <v>0</v>
      </c>
      <c r="G345" s="60"/>
      <c r="H345" s="59">
        <f t="shared" si="54"/>
        <v>0</v>
      </c>
      <c r="I345" s="60"/>
    </row>
    <row r="346" spans="1:9" x14ac:dyDescent="0.25">
      <c r="A346" s="55" t="s">
        <v>306</v>
      </c>
      <c r="B346" s="56" t="s">
        <v>12</v>
      </c>
      <c r="C346" s="57" t="s">
        <v>163</v>
      </c>
      <c r="D346" s="58" t="s">
        <v>10</v>
      </c>
      <c r="E346" s="58">
        <v>14</v>
      </c>
      <c r="F346" s="59">
        <v>0</v>
      </c>
      <c r="G346" s="60"/>
      <c r="H346" s="59">
        <f t="shared" si="54"/>
        <v>0</v>
      </c>
      <c r="I346" s="60"/>
    </row>
    <row r="347" spans="1:9" x14ac:dyDescent="0.25">
      <c r="A347" s="55" t="s">
        <v>307</v>
      </c>
      <c r="B347" s="56" t="s">
        <v>12</v>
      </c>
      <c r="C347" s="57" t="s">
        <v>164</v>
      </c>
      <c r="D347" s="58" t="s">
        <v>10</v>
      </c>
      <c r="E347" s="58">
        <v>111</v>
      </c>
      <c r="F347" s="59">
        <v>0</v>
      </c>
      <c r="G347" s="60"/>
      <c r="H347" s="59">
        <f t="shared" si="54"/>
        <v>0</v>
      </c>
      <c r="I347" s="60"/>
    </row>
    <row r="348" spans="1:9" x14ac:dyDescent="0.25">
      <c r="A348" s="55" t="s">
        <v>308</v>
      </c>
      <c r="B348" s="56" t="s">
        <v>12</v>
      </c>
      <c r="C348" s="57" t="s">
        <v>165</v>
      </c>
      <c r="D348" s="58" t="s">
        <v>10</v>
      </c>
      <c r="E348" s="58">
        <v>67</v>
      </c>
      <c r="F348" s="59">
        <v>0</v>
      </c>
      <c r="G348" s="60"/>
      <c r="H348" s="59">
        <f t="shared" si="54"/>
        <v>0</v>
      </c>
      <c r="I348" s="60"/>
    </row>
    <row r="349" spans="1:9" x14ac:dyDescent="0.25">
      <c r="A349" s="55" t="s">
        <v>309</v>
      </c>
      <c r="B349" s="56" t="s">
        <v>12</v>
      </c>
      <c r="C349" s="57" t="s">
        <v>166</v>
      </c>
      <c r="D349" s="58" t="s">
        <v>10</v>
      </c>
      <c r="E349" s="58">
        <v>13</v>
      </c>
      <c r="F349" s="59">
        <v>0</v>
      </c>
      <c r="G349" s="60"/>
      <c r="H349" s="59">
        <f t="shared" si="54"/>
        <v>0</v>
      </c>
      <c r="I349" s="60"/>
    </row>
    <row r="350" spans="1:9" x14ac:dyDescent="0.25">
      <c r="A350" s="55" t="s">
        <v>310</v>
      </c>
      <c r="B350" s="56" t="s">
        <v>12</v>
      </c>
      <c r="C350" s="57" t="s">
        <v>213</v>
      </c>
      <c r="D350" s="58" t="s">
        <v>10</v>
      </c>
      <c r="E350" s="58">
        <v>14</v>
      </c>
      <c r="F350" s="59">
        <v>0</v>
      </c>
      <c r="G350" s="60"/>
      <c r="H350" s="59">
        <f t="shared" si="54"/>
        <v>0</v>
      </c>
      <c r="I350" s="60"/>
    </row>
    <row r="351" spans="1:9" x14ac:dyDescent="0.25">
      <c r="A351" s="55" t="s">
        <v>311</v>
      </c>
      <c r="B351" s="56" t="s">
        <v>12</v>
      </c>
      <c r="C351" s="57" t="s">
        <v>170</v>
      </c>
      <c r="D351" s="58" t="s">
        <v>10</v>
      </c>
      <c r="E351" s="58">
        <v>19</v>
      </c>
      <c r="F351" s="59">
        <v>0</v>
      </c>
      <c r="G351" s="60"/>
      <c r="H351" s="59">
        <f t="shared" si="54"/>
        <v>0</v>
      </c>
      <c r="I351" s="60"/>
    </row>
    <row r="352" spans="1:9" x14ac:dyDescent="0.25">
      <c r="A352" s="55" t="s">
        <v>312</v>
      </c>
      <c r="B352" s="56" t="s">
        <v>12</v>
      </c>
      <c r="C352" s="57" t="s">
        <v>171</v>
      </c>
      <c r="D352" s="58" t="s">
        <v>10</v>
      </c>
      <c r="E352" s="58">
        <v>24</v>
      </c>
      <c r="F352" s="59">
        <v>0</v>
      </c>
      <c r="G352" s="60"/>
      <c r="H352" s="59">
        <f t="shared" si="54"/>
        <v>0</v>
      </c>
      <c r="I352" s="60"/>
    </row>
    <row r="353" spans="1:9" x14ac:dyDescent="0.25">
      <c r="A353" s="55" t="s">
        <v>313</v>
      </c>
      <c r="B353" s="56" t="s">
        <v>12</v>
      </c>
      <c r="C353" s="57" t="s">
        <v>172</v>
      </c>
      <c r="D353" s="58" t="s">
        <v>10</v>
      </c>
      <c r="E353" s="58">
        <v>2</v>
      </c>
      <c r="F353" s="59">
        <v>0</v>
      </c>
      <c r="G353" s="60"/>
      <c r="H353" s="59">
        <f t="shared" si="54"/>
        <v>0</v>
      </c>
      <c r="I353" s="60"/>
    </row>
    <row r="354" spans="1:9" x14ac:dyDescent="0.25">
      <c r="A354" s="55" t="s">
        <v>314</v>
      </c>
      <c r="B354" s="56" t="s">
        <v>12</v>
      </c>
      <c r="C354" s="57" t="s">
        <v>177</v>
      </c>
      <c r="D354" s="58" t="s">
        <v>10</v>
      </c>
      <c r="E354" s="58">
        <v>52</v>
      </c>
      <c r="F354" s="59">
        <v>0</v>
      </c>
      <c r="G354" s="62"/>
      <c r="H354" s="59">
        <f t="shared" si="54"/>
        <v>0</v>
      </c>
      <c r="I354" s="60"/>
    </row>
    <row r="355" spans="1:9" x14ac:dyDescent="0.25">
      <c r="A355" s="55" t="s">
        <v>315</v>
      </c>
      <c r="B355" s="56" t="s">
        <v>12</v>
      </c>
      <c r="C355" s="57" t="s">
        <v>178</v>
      </c>
      <c r="D355" s="58" t="s">
        <v>10</v>
      </c>
      <c r="E355" s="58">
        <v>55</v>
      </c>
      <c r="F355" s="59">
        <v>0</v>
      </c>
      <c r="G355" s="62"/>
      <c r="H355" s="59">
        <f t="shared" si="54"/>
        <v>0</v>
      </c>
      <c r="I355" s="60"/>
    </row>
    <row r="356" spans="1:9" x14ac:dyDescent="0.25">
      <c r="A356" s="55" t="s">
        <v>316</v>
      </c>
      <c r="B356" s="56" t="s">
        <v>12</v>
      </c>
      <c r="C356" s="57" t="s">
        <v>179</v>
      </c>
      <c r="D356" s="58" t="s">
        <v>10</v>
      </c>
      <c r="E356" s="58">
        <v>4</v>
      </c>
      <c r="F356" s="59">
        <v>0</v>
      </c>
      <c r="G356" s="62"/>
      <c r="H356" s="59">
        <f t="shared" si="54"/>
        <v>0</v>
      </c>
      <c r="I356" s="60"/>
    </row>
    <row r="357" spans="1:9" x14ac:dyDescent="0.25">
      <c r="A357" s="55" t="s">
        <v>317</v>
      </c>
      <c r="B357" s="56" t="s">
        <v>12</v>
      </c>
      <c r="C357" s="57" t="s">
        <v>180</v>
      </c>
      <c r="D357" s="58" t="s">
        <v>10</v>
      </c>
      <c r="E357" s="58">
        <v>3</v>
      </c>
      <c r="F357" s="59">
        <v>0</v>
      </c>
      <c r="G357" s="62"/>
      <c r="H357" s="59">
        <f t="shared" ref="H357" si="55">E357*F357</f>
        <v>0</v>
      </c>
      <c r="I357" s="60"/>
    </row>
    <row r="358" spans="1:9" x14ac:dyDescent="0.25">
      <c r="A358" s="55" t="s">
        <v>318</v>
      </c>
      <c r="B358" s="56" t="s">
        <v>12</v>
      </c>
      <c r="C358" s="57" t="s">
        <v>181</v>
      </c>
      <c r="D358" s="58" t="s">
        <v>10</v>
      </c>
      <c r="E358" s="58">
        <v>20</v>
      </c>
      <c r="F358" s="59">
        <v>0</v>
      </c>
      <c r="G358" s="62"/>
      <c r="H358" s="59">
        <f t="shared" si="54"/>
        <v>0</v>
      </c>
      <c r="I358" s="60"/>
    </row>
    <row r="359" spans="1:9" x14ac:dyDescent="0.25">
      <c r="A359" s="55" t="s">
        <v>319</v>
      </c>
      <c r="B359" s="56" t="s">
        <v>12</v>
      </c>
      <c r="C359" s="57" t="s">
        <v>182</v>
      </c>
      <c r="D359" s="58" t="s">
        <v>10</v>
      </c>
      <c r="E359" s="58">
        <v>58</v>
      </c>
      <c r="F359" s="59">
        <v>0</v>
      </c>
      <c r="G359" s="62"/>
      <c r="H359" s="59">
        <f t="shared" si="54"/>
        <v>0</v>
      </c>
      <c r="I359" s="60"/>
    </row>
    <row r="360" spans="1:9" x14ac:dyDescent="0.25">
      <c r="A360" s="55" t="s">
        <v>320</v>
      </c>
      <c r="B360" s="56" t="s">
        <v>12</v>
      </c>
      <c r="C360" s="57" t="s">
        <v>183</v>
      </c>
      <c r="D360" s="58" t="s">
        <v>10</v>
      </c>
      <c r="E360" s="58">
        <v>8</v>
      </c>
      <c r="F360" s="59">
        <v>0</v>
      </c>
      <c r="G360" s="62"/>
      <c r="H360" s="59">
        <f t="shared" si="54"/>
        <v>0</v>
      </c>
      <c r="I360" s="60"/>
    </row>
    <row r="361" spans="1:9" x14ac:dyDescent="0.25">
      <c r="A361" s="63">
        <v>22</v>
      </c>
      <c r="B361" s="64" t="s">
        <v>9</v>
      </c>
      <c r="C361" s="65" t="s">
        <v>124</v>
      </c>
      <c r="D361" s="66" t="s">
        <v>10</v>
      </c>
      <c r="E361" s="66">
        <f>E362+E363+E364</f>
        <v>547</v>
      </c>
      <c r="F361" s="59"/>
      <c r="G361" s="62">
        <v>0</v>
      </c>
      <c r="H361" s="59"/>
      <c r="I361" s="62">
        <f>E361*G361</f>
        <v>0</v>
      </c>
    </row>
    <row r="362" spans="1:9" x14ac:dyDescent="0.25">
      <c r="A362" s="55" t="s">
        <v>91</v>
      </c>
      <c r="B362" s="56" t="s">
        <v>12</v>
      </c>
      <c r="C362" s="57" t="s">
        <v>185</v>
      </c>
      <c r="D362" s="58" t="s">
        <v>10</v>
      </c>
      <c r="E362" s="58">
        <v>541</v>
      </c>
      <c r="F362" s="59">
        <v>0</v>
      </c>
      <c r="G362" s="60"/>
      <c r="H362" s="59">
        <f>E362*F362</f>
        <v>0</v>
      </c>
      <c r="I362" s="62"/>
    </row>
    <row r="363" spans="1:9" x14ac:dyDescent="0.25">
      <c r="A363" s="55" t="s">
        <v>251</v>
      </c>
      <c r="B363" s="56" t="s">
        <v>12</v>
      </c>
      <c r="C363" s="57" t="s">
        <v>186</v>
      </c>
      <c r="D363" s="58" t="s">
        <v>10</v>
      </c>
      <c r="E363" s="58">
        <v>1</v>
      </c>
      <c r="F363" s="59">
        <v>0</v>
      </c>
      <c r="G363" s="60"/>
      <c r="H363" s="59">
        <f>E363*F363</f>
        <v>0</v>
      </c>
      <c r="I363" s="62"/>
    </row>
    <row r="364" spans="1:9" x14ac:dyDescent="0.25">
      <c r="A364" s="55" t="s">
        <v>92</v>
      </c>
      <c r="B364" s="56" t="s">
        <v>12</v>
      </c>
      <c r="C364" s="57" t="s">
        <v>187</v>
      </c>
      <c r="D364" s="58" t="s">
        <v>10</v>
      </c>
      <c r="E364" s="58">
        <v>5</v>
      </c>
      <c r="F364" s="59">
        <v>0</v>
      </c>
      <c r="G364" s="60"/>
      <c r="H364" s="59">
        <f>E364*F364</f>
        <v>0</v>
      </c>
      <c r="I364" s="62"/>
    </row>
    <row r="365" spans="1:9" x14ac:dyDescent="0.25">
      <c r="A365" s="67" t="s">
        <v>322</v>
      </c>
      <c r="B365" s="68" t="s">
        <v>9</v>
      </c>
      <c r="C365" s="65" t="s">
        <v>188</v>
      </c>
      <c r="D365" s="66" t="s">
        <v>10</v>
      </c>
      <c r="E365" s="66">
        <f>E366+E367</f>
        <v>546</v>
      </c>
      <c r="F365" s="69"/>
      <c r="G365" s="62">
        <v>0</v>
      </c>
      <c r="H365" s="59"/>
      <c r="I365" s="62">
        <f>E365*G365</f>
        <v>0</v>
      </c>
    </row>
    <row r="366" spans="1:9" x14ac:dyDescent="0.25">
      <c r="A366" s="55" t="s">
        <v>323</v>
      </c>
      <c r="B366" s="56" t="s">
        <v>12</v>
      </c>
      <c r="C366" s="57" t="s">
        <v>189</v>
      </c>
      <c r="D366" s="58" t="s">
        <v>10</v>
      </c>
      <c r="E366" s="58">
        <v>5</v>
      </c>
      <c r="F366" s="59">
        <v>0</v>
      </c>
      <c r="G366" s="62"/>
      <c r="H366" s="59">
        <f>E366*F366</f>
        <v>0</v>
      </c>
      <c r="I366" s="62"/>
    </row>
    <row r="367" spans="1:9" ht="30" x14ac:dyDescent="0.25">
      <c r="A367" s="55" t="s">
        <v>324</v>
      </c>
      <c r="B367" s="56" t="s">
        <v>12</v>
      </c>
      <c r="C367" s="70" t="s">
        <v>190</v>
      </c>
      <c r="D367" s="58" t="s">
        <v>10</v>
      </c>
      <c r="E367" s="58">
        <v>541</v>
      </c>
      <c r="F367" s="59">
        <v>0</v>
      </c>
      <c r="G367" s="62"/>
      <c r="H367" s="59">
        <f>E367*F367</f>
        <v>0</v>
      </c>
      <c r="I367" s="62"/>
    </row>
    <row r="368" spans="1:9" x14ac:dyDescent="0.25">
      <c r="A368" s="55" t="s">
        <v>325</v>
      </c>
      <c r="B368" s="56" t="s">
        <v>12</v>
      </c>
      <c r="C368" s="70" t="s">
        <v>191</v>
      </c>
      <c r="D368" s="58" t="s">
        <v>10</v>
      </c>
      <c r="E368" s="58">
        <v>1082</v>
      </c>
      <c r="F368" s="59">
        <v>0</v>
      </c>
      <c r="G368" s="62"/>
      <c r="H368" s="59">
        <f t="shared" ref="H368:H369" si="56">E368*F368</f>
        <v>0</v>
      </c>
      <c r="I368" s="62"/>
    </row>
    <row r="369" spans="1:9" x14ac:dyDescent="0.25">
      <c r="A369" s="55" t="s">
        <v>326</v>
      </c>
      <c r="B369" s="56" t="s">
        <v>12</v>
      </c>
      <c r="C369" s="70" t="s">
        <v>192</v>
      </c>
      <c r="D369" s="58" t="s">
        <v>10</v>
      </c>
      <c r="E369" s="58">
        <v>1082</v>
      </c>
      <c r="F369" s="59">
        <v>0</v>
      </c>
      <c r="G369" s="62"/>
      <c r="H369" s="59">
        <f t="shared" si="56"/>
        <v>0</v>
      </c>
      <c r="I369" s="62"/>
    </row>
    <row r="370" spans="1:9" ht="28.5" x14ac:dyDescent="0.25">
      <c r="A370" s="63">
        <v>24</v>
      </c>
      <c r="B370" s="64" t="s">
        <v>9</v>
      </c>
      <c r="C370" s="65" t="s">
        <v>125</v>
      </c>
      <c r="D370" s="66" t="s">
        <v>15</v>
      </c>
      <c r="E370" s="66">
        <f>E294+E290+E287+E281+E278+E270</f>
        <v>431.1</v>
      </c>
      <c r="F370" s="59"/>
      <c r="G370" s="62">
        <v>0</v>
      </c>
      <c r="H370" s="59"/>
      <c r="I370" s="62">
        <f>E370*G370</f>
        <v>0</v>
      </c>
    </row>
    <row r="371" spans="1:9" ht="29.25" thickBot="1" x14ac:dyDescent="0.3">
      <c r="A371" s="71">
        <v>25</v>
      </c>
      <c r="B371" s="72" t="s">
        <v>9</v>
      </c>
      <c r="C371" s="73" t="s">
        <v>126</v>
      </c>
      <c r="D371" s="74" t="s">
        <v>15</v>
      </c>
      <c r="E371" s="74">
        <f>E262+E257</f>
        <v>140.80000000000001</v>
      </c>
      <c r="F371" s="75"/>
      <c r="G371" s="76">
        <v>0</v>
      </c>
      <c r="H371" s="75"/>
      <c r="I371" s="77">
        <f>E371*G371</f>
        <v>0</v>
      </c>
    </row>
    <row r="372" spans="1:9" ht="15.75" x14ac:dyDescent="0.25">
      <c r="A372" s="104"/>
      <c r="B372" s="105"/>
      <c r="C372" s="106" t="s">
        <v>127</v>
      </c>
      <c r="D372" s="107"/>
      <c r="E372" s="107"/>
      <c r="F372" s="108"/>
      <c r="G372" s="109"/>
      <c r="H372" s="110">
        <f>SUM(H254:H371)</f>
        <v>0</v>
      </c>
      <c r="I372" s="111">
        <f>SUM(I254:I371)</f>
        <v>0</v>
      </c>
    </row>
    <row r="373" spans="1:9" ht="16.5" thickBot="1" x14ac:dyDescent="0.3">
      <c r="A373" s="112"/>
      <c r="B373" s="113"/>
      <c r="C373" s="114" t="s">
        <v>406</v>
      </c>
      <c r="D373" s="115"/>
      <c r="E373" s="115"/>
      <c r="F373" s="116"/>
      <c r="G373" s="117"/>
      <c r="H373" s="118"/>
      <c r="I373" s="119">
        <f>SUM(H372:I372)</f>
        <v>0</v>
      </c>
    </row>
    <row r="374" spans="1:9" ht="15.75" thickBot="1" x14ac:dyDescent="0.3">
      <c r="A374" s="156"/>
      <c r="B374" s="157"/>
      <c r="C374" s="158" t="s">
        <v>407</v>
      </c>
      <c r="D374" s="159"/>
      <c r="E374" s="160"/>
      <c r="F374" s="160"/>
      <c r="G374" s="160"/>
      <c r="H374" s="160"/>
      <c r="I374" s="161"/>
    </row>
    <row r="375" spans="1:9" x14ac:dyDescent="0.25">
      <c r="A375" s="162">
        <v>1</v>
      </c>
      <c r="B375" s="163" t="s">
        <v>9</v>
      </c>
      <c r="C375" s="164" t="s">
        <v>202</v>
      </c>
      <c r="D375" s="165" t="s">
        <v>10</v>
      </c>
      <c r="E375" s="165">
        <v>1</v>
      </c>
      <c r="F375" s="166"/>
      <c r="G375" s="134">
        <v>0</v>
      </c>
      <c r="H375" s="166"/>
      <c r="I375" s="134">
        <f>E375*G375</f>
        <v>0</v>
      </c>
    </row>
    <row r="376" spans="1:9" x14ac:dyDescent="0.25">
      <c r="A376" s="55" t="s">
        <v>11</v>
      </c>
      <c r="B376" s="56" t="s">
        <v>12</v>
      </c>
      <c r="C376" s="57" t="s">
        <v>204</v>
      </c>
      <c r="D376" s="58" t="s">
        <v>10</v>
      </c>
      <c r="E376" s="58">
        <v>1</v>
      </c>
      <c r="F376" s="59">
        <v>0</v>
      </c>
      <c r="G376" s="60"/>
      <c r="H376" s="59">
        <f>E376*F376</f>
        <v>0</v>
      </c>
      <c r="I376" s="60"/>
    </row>
    <row r="377" spans="1:9" x14ac:dyDescent="0.25">
      <c r="A377" s="55" t="s">
        <v>13</v>
      </c>
      <c r="B377" s="56" t="s">
        <v>12</v>
      </c>
      <c r="C377" s="57" t="s">
        <v>14</v>
      </c>
      <c r="D377" s="58" t="s">
        <v>129</v>
      </c>
      <c r="E377" s="58">
        <v>1</v>
      </c>
      <c r="F377" s="59">
        <v>0</v>
      </c>
      <c r="G377" s="60"/>
      <c r="H377" s="59">
        <f>E377*F377</f>
        <v>0</v>
      </c>
      <c r="I377" s="60"/>
    </row>
    <row r="378" spans="1:9" ht="28.5" x14ac:dyDescent="0.25">
      <c r="A378" s="67" t="s">
        <v>423</v>
      </c>
      <c r="B378" s="68" t="s">
        <v>9</v>
      </c>
      <c r="C378" s="65" t="s">
        <v>338</v>
      </c>
      <c r="D378" s="66" t="s">
        <v>10</v>
      </c>
      <c r="E378" s="66">
        <v>1</v>
      </c>
      <c r="F378" s="69"/>
      <c r="G378" s="62">
        <v>0</v>
      </c>
      <c r="H378" s="69"/>
      <c r="I378" s="62">
        <f>E378*G378</f>
        <v>0</v>
      </c>
    </row>
    <row r="379" spans="1:9" x14ac:dyDescent="0.25">
      <c r="A379" s="55" t="s">
        <v>16</v>
      </c>
      <c r="B379" s="56" t="s">
        <v>12</v>
      </c>
      <c r="C379" s="57" t="s">
        <v>339</v>
      </c>
      <c r="D379" s="58" t="s">
        <v>10</v>
      </c>
      <c r="E379" s="58">
        <v>1</v>
      </c>
      <c r="F379" s="59">
        <v>0</v>
      </c>
      <c r="G379" s="60"/>
      <c r="H379" s="59">
        <f>E379*F379</f>
        <v>0</v>
      </c>
      <c r="I379" s="60"/>
    </row>
    <row r="380" spans="1:9" ht="28.5" x14ac:dyDescent="0.25">
      <c r="A380" s="67" t="s">
        <v>20</v>
      </c>
      <c r="B380" s="68" t="s">
        <v>9</v>
      </c>
      <c r="C380" s="65" t="s">
        <v>194</v>
      </c>
      <c r="D380" s="66" t="s">
        <v>10</v>
      </c>
      <c r="E380" s="66">
        <v>3</v>
      </c>
      <c r="F380" s="69"/>
      <c r="G380" s="62">
        <v>0</v>
      </c>
      <c r="H380" s="69"/>
      <c r="I380" s="62">
        <f>E380*G380</f>
        <v>0</v>
      </c>
    </row>
    <row r="381" spans="1:9" x14ac:dyDescent="0.25">
      <c r="A381" s="55" t="s">
        <v>21</v>
      </c>
      <c r="B381" s="56" t="s">
        <v>12</v>
      </c>
      <c r="C381" s="57" t="s">
        <v>195</v>
      </c>
      <c r="D381" s="58" t="s">
        <v>10</v>
      </c>
      <c r="E381" s="58">
        <v>3</v>
      </c>
      <c r="F381" s="59">
        <v>0</v>
      </c>
      <c r="G381" s="60"/>
      <c r="H381" s="59">
        <f>E381*F381</f>
        <v>0</v>
      </c>
      <c r="I381" s="60"/>
    </row>
    <row r="382" spans="1:9" ht="28.5" x14ac:dyDescent="0.25">
      <c r="A382" s="67" t="s">
        <v>134</v>
      </c>
      <c r="B382" s="68" t="s">
        <v>9</v>
      </c>
      <c r="C382" s="65" t="s">
        <v>130</v>
      </c>
      <c r="D382" s="66" t="s">
        <v>15</v>
      </c>
      <c r="E382" s="66">
        <v>201.5</v>
      </c>
      <c r="F382" s="59"/>
      <c r="G382" s="62">
        <v>0</v>
      </c>
      <c r="H382" s="59"/>
      <c r="I382" s="62">
        <f>E382*G382</f>
        <v>0</v>
      </c>
    </row>
    <row r="383" spans="1:9" x14ac:dyDescent="0.25">
      <c r="A383" s="55" t="s">
        <v>22</v>
      </c>
      <c r="B383" s="56" t="s">
        <v>12</v>
      </c>
      <c r="C383" s="57" t="s">
        <v>415</v>
      </c>
      <c r="D383" s="58" t="s">
        <v>18</v>
      </c>
      <c r="E383" s="94">
        <f>E382/4*3.4</f>
        <v>171.27500000000001</v>
      </c>
      <c r="F383" s="59">
        <v>0</v>
      </c>
      <c r="G383" s="62"/>
      <c r="H383" s="59">
        <f>E383*F383</f>
        <v>0</v>
      </c>
      <c r="I383" s="60"/>
    </row>
    <row r="384" spans="1:9" x14ac:dyDescent="0.25">
      <c r="A384" s="55" t="s">
        <v>24</v>
      </c>
      <c r="B384" s="56" t="s">
        <v>12</v>
      </c>
      <c r="C384" s="57" t="s">
        <v>36</v>
      </c>
      <c r="D384" s="58" t="s">
        <v>15</v>
      </c>
      <c r="E384" s="58">
        <v>201.5</v>
      </c>
      <c r="F384" s="59">
        <v>0</v>
      </c>
      <c r="G384" s="60"/>
      <c r="H384" s="59">
        <f>E384*F384</f>
        <v>0</v>
      </c>
      <c r="I384" s="60"/>
    </row>
    <row r="385" spans="1:9" ht="30" x14ac:dyDescent="0.25">
      <c r="A385" s="55" t="s">
        <v>25</v>
      </c>
      <c r="B385" s="56" t="s">
        <v>12</v>
      </c>
      <c r="C385" s="57" t="s">
        <v>196</v>
      </c>
      <c r="D385" s="58" t="s">
        <v>10</v>
      </c>
      <c r="E385" s="94">
        <v>4</v>
      </c>
      <c r="F385" s="59">
        <v>0</v>
      </c>
      <c r="G385" s="62"/>
      <c r="H385" s="59">
        <f>E385*F385</f>
        <v>0</v>
      </c>
      <c r="I385" s="60"/>
    </row>
    <row r="386" spans="1:9" ht="28.5" x14ac:dyDescent="0.25">
      <c r="A386" s="67" t="s">
        <v>27</v>
      </c>
      <c r="B386" s="68" t="s">
        <v>9</v>
      </c>
      <c r="C386" s="65" t="s">
        <v>416</v>
      </c>
      <c r="D386" s="66" t="s">
        <v>10</v>
      </c>
      <c r="E386" s="66">
        <v>6</v>
      </c>
      <c r="F386" s="69"/>
      <c r="G386" s="62">
        <v>0</v>
      </c>
      <c r="H386" s="59"/>
      <c r="I386" s="62">
        <f>E386*G386</f>
        <v>0</v>
      </c>
    </row>
    <row r="387" spans="1:9" x14ac:dyDescent="0.25">
      <c r="A387" s="55" t="s">
        <v>28</v>
      </c>
      <c r="B387" s="56" t="s">
        <v>12</v>
      </c>
      <c r="C387" s="57" t="s">
        <v>417</v>
      </c>
      <c r="D387" s="58" t="s">
        <v>10</v>
      </c>
      <c r="E387" s="58">
        <v>6</v>
      </c>
      <c r="F387" s="59">
        <v>0</v>
      </c>
      <c r="G387" s="62"/>
      <c r="H387" s="59">
        <f t="shared" ref="H387" si="57">E387*F387</f>
        <v>0</v>
      </c>
      <c r="I387" s="60"/>
    </row>
    <row r="388" spans="1:9" ht="28.5" x14ac:dyDescent="0.25">
      <c r="A388" s="67" t="s">
        <v>29</v>
      </c>
      <c r="B388" s="68" t="s">
        <v>9</v>
      </c>
      <c r="C388" s="65" t="s">
        <v>132</v>
      </c>
      <c r="D388" s="66" t="s">
        <v>15</v>
      </c>
      <c r="E388" s="66">
        <v>136.9</v>
      </c>
      <c r="F388" s="69"/>
      <c r="G388" s="95">
        <v>0</v>
      </c>
      <c r="H388" s="69"/>
      <c r="I388" s="62">
        <f>E388*G388</f>
        <v>0</v>
      </c>
    </row>
    <row r="389" spans="1:9" ht="30" x14ac:dyDescent="0.25">
      <c r="A389" s="55" t="s">
        <v>30</v>
      </c>
      <c r="B389" s="56" t="s">
        <v>12</v>
      </c>
      <c r="C389" s="57" t="s">
        <v>261</v>
      </c>
      <c r="D389" s="58" t="s">
        <v>15</v>
      </c>
      <c r="E389" s="58">
        <v>136.9</v>
      </c>
      <c r="F389" s="59">
        <v>0</v>
      </c>
      <c r="G389" s="62"/>
      <c r="H389" s="59">
        <f t="shared" ref="H389:H390" si="58">E389*F389</f>
        <v>0</v>
      </c>
      <c r="I389" s="60"/>
    </row>
    <row r="390" spans="1:9" x14ac:dyDescent="0.25">
      <c r="A390" s="55" t="s">
        <v>31</v>
      </c>
      <c r="B390" s="56" t="s">
        <v>12</v>
      </c>
      <c r="C390" s="57" t="s">
        <v>418</v>
      </c>
      <c r="D390" s="58" t="s">
        <v>18</v>
      </c>
      <c r="E390" s="94">
        <f>E388/3*2.43</f>
        <v>110.88900000000001</v>
      </c>
      <c r="F390" s="59">
        <v>0</v>
      </c>
      <c r="G390" s="62"/>
      <c r="H390" s="59">
        <f t="shared" si="58"/>
        <v>0</v>
      </c>
      <c r="I390" s="60"/>
    </row>
    <row r="391" spans="1:9" x14ac:dyDescent="0.25">
      <c r="A391" s="55" t="s">
        <v>345</v>
      </c>
      <c r="B391" s="56" t="s">
        <v>12</v>
      </c>
      <c r="C391" s="57" t="s">
        <v>193</v>
      </c>
      <c r="D391" s="58" t="s">
        <v>10</v>
      </c>
      <c r="E391" s="94">
        <v>8</v>
      </c>
      <c r="F391" s="59">
        <v>0</v>
      </c>
      <c r="G391" s="62"/>
      <c r="H391" s="59">
        <f>E391*F391</f>
        <v>0</v>
      </c>
      <c r="I391" s="60"/>
    </row>
    <row r="392" spans="1:9" ht="30" x14ac:dyDescent="0.25">
      <c r="A392" s="55" t="s">
        <v>346</v>
      </c>
      <c r="B392" s="56" t="s">
        <v>12</v>
      </c>
      <c r="C392" s="57" t="s">
        <v>196</v>
      </c>
      <c r="D392" s="58" t="s">
        <v>10</v>
      </c>
      <c r="E392" s="94">
        <v>4</v>
      </c>
      <c r="F392" s="59">
        <v>0</v>
      </c>
      <c r="G392" s="62"/>
      <c r="H392" s="59">
        <f>E392*F392</f>
        <v>0</v>
      </c>
      <c r="I392" s="60"/>
    </row>
    <row r="393" spans="1:9" ht="28.5" x14ac:dyDescent="0.25">
      <c r="A393" s="67" t="s">
        <v>32</v>
      </c>
      <c r="B393" s="68" t="s">
        <v>9</v>
      </c>
      <c r="C393" s="65" t="s">
        <v>42</v>
      </c>
      <c r="D393" s="66" t="s">
        <v>10</v>
      </c>
      <c r="E393" s="66">
        <f>SUM(E394:E396)</f>
        <v>10</v>
      </c>
      <c r="F393" s="69"/>
      <c r="G393" s="62">
        <v>0</v>
      </c>
      <c r="H393" s="59"/>
      <c r="I393" s="62">
        <f>E393*G393</f>
        <v>0</v>
      </c>
    </row>
    <row r="394" spans="1:9" x14ac:dyDescent="0.25">
      <c r="A394" s="55" t="s">
        <v>33</v>
      </c>
      <c r="B394" s="56" t="s">
        <v>12</v>
      </c>
      <c r="C394" s="57" t="s">
        <v>44</v>
      </c>
      <c r="D394" s="58" t="s">
        <v>10</v>
      </c>
      <c r="E394" s="58">
        <v>2</v>
      </c>
      <c r="F394" s="59">
        <v>0</v>
      </c>
      <c r="G394" s="62"/>
      <c r="H394" s="59">
        <f t="shared" ref="H394:H396" si="59">E394*F394</f>
        <v>0</v>
      </c>
      <c r="I394" s="60"/>
    </row>
    <row r="395" spans="1:9" x14ac:dyDescent="0.25">
      <c r="A395" s="55" t="s">
        <v>33</v>
      </c>
      <c r="B395" s="56" t="s">
        <v>12</v>
      </c>
      <c r="C395" s="57" t="s">
        <v>46</v>
      </c>
      <c r="D395" s="58" t="s">
        <v>10</v>
      </c>
      <c r="E395" s="58">
        <v>4</v>
      </c>
      <c r="F395" s="59">
        <v>0</v>
      </c>
      <c r="G395" s="62"/>
      <c r="H395" s="59">
        <f t="shared" ref="H395" si="60">E395*F395</f>
        <v>0</v>
      </c>
      <c r="I395" s="60"/>
    </row>
    <row r="396" spans="1:9" x14ac:dyDescent="0.25">
      <c r="A396" s="55" t="s">
        <v>34</v>
      </c>
      <c r="B396" s="56" t="s">
        <v>12</v>
      </c>
      <c r="C396" s="57" t="s">
        <v>421</v>
      </c>
      <c r="D396" s="58" t="s">
        <v>10</v>
      </c>
      <c r="E396" s="58">
        <v>4</v>
      </c>
      <c r="F396" s="59">
        <v>0</v>
      </c>
      <c r="G396" s="62"/>
      <c r="H396" s="59">
        <f t="shared" si="59"/>
        <v>0</v>
      </c>
      <c r="I396" s="60"/>
    </row>
    <row r="397" spans="1:9" ht="28.5" x14ac:dyDescent="0.25">
      <c r="A397" s="63">
        <v>8</v>
      </c>
      <c r="B397" s="64" t="s">
        <v>9</v>
      </c>
      <c r="C397" s="65" t="s">
        <v>47</v>
      </c>
      <c r="D397" s="66" t="s">
        <v>15</v>
      </c>
      <c r="E397" s="66">
        <v>39.9</v>
      </c>
      <c r="F397" s="59"/>
      <c r="G397" s="62">
        <v>0</v>
      </c>
      <c r="H397" s="59"/>
      <c r="I397" s="62">
        <f>E397*G397</f>
        <v>0</v>
      </c>
    </row>
    <row r="398" spans="1:9" ht="30" x14ac:dyDescent="0.25">
      <c r="A398" s="55" t="s">
        <v>38</v>
      </c>
      <c r="B398" s="56" t="s">
        <v>12</v>
      </c>
      <c r="C398" s="57" t="s">
        <v>264</v>
      </c>
      <c r="D398" s="58" t="s">
        <v>15</v>
      </c>
      <c r="E398" s="58">
        <v>39.9</v>
      </c>
      <c r="F398" s="59">
        <v>0</v>
      </c>
      <c r="G398" s="62"/>
      <c r="H398" s="59">
        <f t="shared" ref="H398:H399" si="61">E398*F398</f>
        <v>0</v>
      </c>
      <c r="I398" s="60"/>
    </row>
    <row r="399" spans="1:9" x14ac:dyDescent="0.25">
      <c r="A399" s="55" t="s">
        <v>219</v>
      </c>
      <c r="B399" s="56" t="s">
        <v>12</v>
      </c>
      <c r="C399" s="57" t="s">
        <v>263</v>
      </c>
      <c r="D399" s="58" t="s">
        <v>18</v>
      </c>
      <c r="E399" s="96">
        <f>E397/3*2.18</f>
        <v>28.994</v>
      </c>
      <c r="F399" s="59">
        <v>0</v>
      </c>
      <c r="G399" s="62"/>
      <c r="H399" s="59">
        <f t="shared" si="61"/>
        <v>0</v>
      </c>
      <c r="I399" s="60"/>
    </row>
    <row r="400" spans="1:9" ht="28.5" x14ac:dyDescent="0.25">
      <c r="A400" s="63">
        <v>9</v>
      </c>
      <c r="B400" s="64" t="s">
        <v>9</v>
      </c>
      <c r="C400" s="65" t="s">
        <v>50</v>
      </c>
      <c r="D400" s="66" t="s">
        <v>15</v>
      </c>
      <c r="E400" s="66">
        <v>39.9</v>
      </c>
      <c r="F400" s="59"/>
      <c r="G400" s="62">
        <v>0</v>
      </c>
      <c r="H400" s="59"/>
      <c r="I400" s="62">
        <f>E400*G400</f>
        <v>0</v>
      </c>
    </row>
    <row r="401" spans="1:9" ht="30" x14ac:dyDescent="0.25">
      <c r="A401" s="55" t="s">
        <v>39</v>
      </c>
      <c r="B401" s="56" t="s">
        <v>12</v>
      </c>
      <c r="C401" s="57" t="s">
        <v>265</v>
      </c>
      <c r="D401" s="58" t="s">
        <v>15</v>
      </c>
      <c r="E401" s="58">
        <v>39.9</v>
      </c>
      <c r="F401" s="59">
        <v>0</v>
      </c>
      <c r="G401" s="62"/>
      <c r="H401" s="59">
        <f t="shared" ref="H401:H402" si="62">E401*F401</f>
        <v>0</v>
      </c>
      <c r="I401" s="60"/>
    </row>
    <row r="402" spans="1:9" x14ac:dyDescent="0.25">
      <c r="A402" s="55" t="s">
        <v>40</v>
      </c>
      <c r="B402" s="56" t="s">
        <v>12</v>
      </c>
      <c r="C402" s="57" t="s">
        <v>419</v>
      </c>
      <c r="D402" s="58" t="s">
        <v>18</v>
      </c>
      <c r="E402" s="94">
        <f>E400/2.5*1.75</f>
        <v>27.93</v>
      </c>
      <c r="F402" s="59">
        <v>0</v>
      </c>
      <c r="G402" s="62"/>
      <c r="H402" s="59">
        <f t="shared" si="62"/>
        <v>0</v>
      </c>
      <c r="I402" s="60"/>
    </row>
    <row r="403" spans="1:9" x14ac:dyDescent="0.25">
      <c r="A403" s="67" t="s">
        <v>347</v>
      </c>
      <c r="B403" s="68" t="s">
        <v>9</v>
      </c>
      <c r="C403" s="65" t="s">
        <v>53</v>
      </c>
      <c r="D403" s="66" t="s">
        <v>10</v>
      </c>
      <c r="E403" s="66">
        <v>4</v>
      </c>
      <c r="F403" s="69"/>
      <c r="G403" s="62">
        <v>0</v>
      </c>
      <c r="H403" s="69"/>
      <c r="I403" s="62">
        <f>E403*G403</f>
        <v>0</v>
      </c>
    </row>
    <row r="404" spans="1:9" x14ac:dyDescent="0.25">
      <c r="A404" s="55" t="s">
        <v>43</v>
      </c>
      <c r="B404" s="56" t="s">
        <v>12</v>
      </c>
      <c r="C404" s="57" t="s">
        <v>136</v>
      </c>
      <c r="D404" s="58" t="s">
        <v>10</v>
      </c>
      <c r="E404" s="58">
        <v>4</v>
      </c>
      <c r="F404" s="59">
        <v>0</v>
      </c>
      <c r="G404" s="62"/>
      <c r="H404" s="59">
        <f t="shared" ref="H404:H405" si="63">E404*F404</f>
        <v>0</v>
      </c>
      <c r="I404" s="60"/>
    </row>
    <row r="405" spans="1:9" ht="30" x14ac:dyDescent="0.25">
      <c r="A405" s="55" t="s">
        <v>45</v>
      </c>
      <c r="B405" s="56" t="s">
        <v>12</v>
      </c>
      <c r="C405" s="57" t="s">
        <v>137</v>
      </c>
      <c r="D405" s="58" t="s">
        <v>10</v>
      </c>
      <c r="E405" s="58">
        <v>4</v>
      </c>
      <c r="F405" s="59">
        <v>0</v>
      </c>
      <c r="G405" s="62"/>
      <c r="H405" s="59">
        <f t="shared" si="63"/>
        <v>0</v>
      </c>
      <c r="I405" s="60"/>
    </row>
    <row r="406" spans="1:9" ht="28.5" x14ac:dyDescent="0.25">
      <c r="A406" s="63">
        <v>11</v>
      </c>
      <c r="B406" s="64" t="s">
        <v>9</v>
      </c>
      <c r="C406" s="65" t="s">
        <v>56</v>
      </c>
      <c r="D406" s="66" t="s">
        <v>15</v>
      </c>
      <c r="E406" s="66">
        <v>60.9</v>
      </c>
      <c r="F406" s="59"/>
      <c r="G406" s="62">
        <v>0</v>
      </c>
      <c r="H406" s="59"/>
      <c r="I406" s="62">
        <f>E406*G406</f>
        <v>0</v>
      </c>
    </row>
    <row r="407" spans="1:9" ht="30" x14ac:dyDescent="0.25">
      <c r="A407" s="55" t="s">
        <v>48</v>
      </c>
      <c r="B407" s="56" t="s">
        <v>12</v>
      </c>
      <c r="C407" s="57" t="s">
        <v>266</v>
      </c>
      <c r="D407" s="58" t="s">
        <v>15</v>
      </c>
      <c r="E407" s="58">
        <v>60.9</v>
      </c>
      <c r="F407" s="59">
        <v>0</v>
      </c>
      <c r="G407" s="60"/>
      <c r="H407" s="59">
        <f t="shared" ref="H407:H408" si="64">E407*F407</f>
        <v>0</v>
      </c>
      <c r="I407" s="60"/>
    </row>
    <row r="408" spans="1:9" x14ac:dyDescent="0.25">
      <c r="A408" s="55" t="s">
        <v>49</v>
      </c>
      <c r="B408" s="56" t="s">
        <v>12</v>
      </c>
      <c r="C408" s="57" t="s">
        <v>420</v>
      </c>
      <c r="D408" s="58" t="s">
        <v>18</v>
      </c>
      <c r="E408" s="94">
        <f>E406/2*1.25</f>
        <v>38.0625</v>
      </c>
      <c r="F408" s="59">
        <v>0</v>
      </c>
      <c r="G408" s="60"/>
      <c r="H408" s="59">
        <f t="shared" si="64"/>
        <v>0</v>
      </c>
      <c r="I408" s="60"/>
    </row>
    <row r="409" spans="1:9" ht="28.5" x14ac:dyDescent="0.25">
      <c r="A409" s="63">
        <v>12</v>
      </c>
      <c r="B409" s="64" t="s">
        <v>9</v>
      </c>
      <c r="C409" s="65" t="s">
        <v>59</v>
      </c>
      <c r="D409" s="66" t="s">
        <v>15</v>
      </c>
      <c r="E409" s="66">
        <v>3.7</v>
      </c>
      <c r="F409" s="59"/>
      <c r="G409" s="62">
        <v>0</v>
      </c>
      <c r="H409" s="59"/>
      <c r="I409" s="62">
        <f>E409*G409</f>
        <v>0</v>
      </c>
    </row>
    <row r="410" spans="1:9" ht="30" x14ac:dyDescent="0.25">
      <c r="A410" s="55" t="s">
        <v>51</v>
      </c>
      <c r="B410" s="56" t="s">
        <v>12</v>
      </c>
      <c r="C410" s="57" t="s">
        <v>267</v>
      </c>
      <c r="D410" s="58" t="s">
        <v>15</v>
      </c>
      <c r="E410" s="58">
        <v>3.7</v>
      </c>
      <c r="F410" s="59">
        <v>0</v>
      </c>
      <c r="G410" s="60"/>
      <c r="H410" s="59">
        <f t="shared" ref="H410:H412" si="65">E410*F410</f>
        <v>0</v>
      </c>
      <c r="I410" s="60"/>
    </row>
    <row r="411" spans="1:9" x14ac:dyDescent="0.25">
      <c r="A411" s="55" t="s">
        <v>52</v>
      </c>
      <c r="B411" s="56" t="s">
        <v>12</v>
      </c>
      <c r="C411" s="57" t="s">
        <v>41</v>
      </c>
      <c r="D411" s="58" t="s">
        <v>18</v>
      </c>
      <c r="E411" s="94">
        <f>E409/2*1.1</f>
        <v>2.0350000000000001</v>
      </c>
      <c r="F411" s="59">
        <v>0</v>
      </c>
      <c r="G411" s="60"/>
      <c r="H411" s="59">
        <f t="shared" si="65"/>
        <v>0</v>
      </c>
      <c r="I411" s="60"/>
    </row>
    <row r="412" spans="1:9" ht="30" x14ac:dyDescent="0.25">
      <c r="A412" s="55" t="s">
        <v>348</v>
      </c>
      <c r="B412" s="56" t="s">
        <v>12</v>
      </c>
      <c r="C412" s="57" t="s">
        <v>422</v>
      </c>
      <c r="D412" s="58" t="s">
        <v>10</v>
      </c>
      <c r="E412" s="58">
        <v>1</v>
      </c>
      <c r="F412" s="59">
        <v>0</v>
      </c>
      <c r="G412" s="62"/>
      <c r="H412" s="59">
        <f t="shared" si="65"/>
        <v>0</v>
      </c>
      <c r="I412" s="60"/>
    </row>
    <row r="413" spans="1:9" ht="28.5" x14ac:dyDescent="0.25">
      <c r="A413" s="63">
        <v>13</v>
      </c>
      <c r="B413" s="64" t="s">
        <v>9</v>
      </c>
      <c r="C413" s="65" t="s">
        <v>62</v>
      </c>
      <c r="D413" s="66" t="s">
        <v>15</v>
      </c>
      <c r="E413" s="66">
        <v>73.5</v>
      </c>
      <c r="F413" s="59"/>
      <c r="G413" s="62">
        <v>0</v>
      </c>
      <c r="H413" s="59"/>
      <c r="I413" s="62">
        <f>E413*G413</f>
        <v>0</v>
      </c>
    </row>
    <row r="414" spans="1:9" ht="30" x14ac:dyDescent="0.25">
      <c r="A414" s="55" t="s">
        <v>54</v>
      </c>
      <c r="B414" s="56" t="s">
        <v>12</v>
      </c>
      <c r="C414" s="57" t="s">
        <v>268</v>
      </c>
      <c r="D414" s="58" t="s">
        <v>15</v>
      </c>
      <c r="E414" s="58">
        <v>73.5</v>
      </c>
      <c r="F414" s="59">
        <v>0</v>
      </c>
      <c r="G414" s="60"/>
      <c r="H414" s="59">
        <f t="shared" ref="H414:H419" si="66">E414*F414</f>
        <v>0</v>
      </c>
      <c r="I414" s="60"/>
    </row>
    <row r="415" spans="1:9" x14ac:dyDescent="0.25">
      <c r="A415" s="55" t="s">
        <v>55</v>
      </c>
      <c r="B415" s="56" t="s">
        <v>12</v>
      </c>
      <c r="C415" s="57" t="s">
        <v>65</v>
      </c>
      <c r="D415" s="58" t="s">
        <v>18</v>
      </c>
      <c r="E415" s="94">
        <f>E413/1.5*1.09</f>
        <v>53.410000000000004</v>
      </c>
      <c r="F415" s="59">
        <v>0</v>
      </c>
      <c r="G415" s="62"/>
      <c r="H415" s="59">
        <f t="shared" si="66"/>
        <v>0</v>
      </c>
      <c r="I415" s="60"/>
    </row>
    <row r="416" spans="1:9" x14ac:dyDescent="0.25">
      <c r="A416" s="55" t="s">
        <v>245</v>
      </c>
      <c r="B416" s="56" t="s">
        <v>12</v>
      </c>
      <c r="C416" s="57" t="s">
        <v>197</v>
      </c>
      <c r="D416" s="58" t="s">
        <v>10</v>
      </c>
      <c r="E416" s="58">
        <v>8</v>
      </c>
      <c r="F416" s="59">
        <v>0</v>
      </c>
      <c r="G416" s="62"/>
      <c r="H416" s="59">
        <f t="shared" si="66"/>
        <v>0</v>
      </c>
      <c r="I416" s="60"/>
    </row>
    <row r="417" spans="1:9" ht="30" x14ac:dyDescent="0.25">
      <c r="A417" s="55" t="s">
        <v>349</v>
      </c>
      <c r="B417" s="56" t="s">
        <v>12</v>
      </c>
      <c r="C417" s="57" t="s">
        <v>199</v>
      </c>
      <c r="D417" s="58" t="s">
        <v>10</v>
      </c>
      <c r="E417" s="58">
        <v>1</v>
      </c>
      <c r="F417" s="59">
        <v>0</v>
      </c>
      <c r="G417" s="62"/>
      <c r="H417" s="59">
        <f t="shared" si="66"/>
        <v>0</v>
      </c>
      <c r="I417" s="60"/>
    </row>
    <row r="418" spans="1:9" ht="28.5" x14ac:dyDescent="0.25">
      <c r="A418" s="63">
        <v>14</v>
      </c>
      <c r="B418" s="64" t="s">
        <v>9</v>
      </c>
      <c r="C418" s="65" t="s">
        <v>67</v>
      </c>
      <c r="D418" s="66" t="s">
        <v>68</v>
      </c>
      <c r="E418" s="66">
        <v>96.84</v>
      </c>
      <c r="F418" s="59"/>
      <c r="G418" s="95">
        <v>0</v>
      </c>
      <c r="H418" s="59">
        <f t="shared" si="66"/>
        <v>0</v>
      </c>
      <c r="I418" s="62">
        <f t="shared" ref="I418" si="67">E418*G418</f>
        <v>0</v>
      </c>
    </row>
    <row r="419" spans="1:9" x14ac:dyDescent="0.25">
      <c r="A419" s="55" t="s">
        <v>57</v>
      </c>
      <c r="B419" s="56" t="s">
        <v>12</v>
      </c>
      <c r="C419" s="57" t="s">
        <v>70</v>
      </c>
      <c r="D419" s="58" t="s">
        <v>18</v>
      </c>
      <c r="E419" s="94">
        <f>0.12*E418</f>
        <v>11.620799999999999</v>
      </c>
      <c r="F419" s="97">
        <v>0</v>
      </c>
      <c r="G419" s="62"/>
      <c r="H419" s="59">
        <f t="shared" si="66"/>
        <v>0</v>
      </c>
      <c r="I419" s="60"/>
    </row>
    <row r="420" spans="1:9" x14ac:dyDescent="0.25">
      <c r="A420" s="55" t="s">
        <v>58</v>
      </c>
      <c r="B420" s="56" t="s">
        <v>12</v>
      </c>
      <c r="C420" s="57" t="s">
        <v>72</v>
      </c>
      <c r="D420" s="58" t="s">
        <v>18</v>
      </c>
      <c r="E420" s="94">
        <f>0.02*E418</f>
        <v>1.9368000000000001</v>
      </c>
      <c r="F420" s="97">
        <v>0</v>
      </c>
      <c r="G420" s="60"/>
      <c r="H420" s="59">
        <f>E420*F420</f>
        <v>0</v>
      </c>
      <c r="I420" s="60"/>
    </row>
    <row r="421" spans="1:9" ht="28.5" x14ac:dyDescent="0.25">
      <c r="A421" s="67" t="s">
        <v>350</v>
      </c>
      <c r="B421" s="68" t="s">
        <v>9</v>
      </c>
      <c r="C421" s="65" t="s">
        <v>73</v>
      </c>
      <c r="D421" s="66" t="s">
        <v>68</v>
      </c>
      <c r="E421" s="66">
        <f>E418*2</f>
        <v>193.68</v>
      </c>
      <c r="F421" s="59"/>
      <c r="G421" s="95">
        <v>0</v>
      </c>
      <c r="H421" s="59"/>
      <c r="I421" s="62">
        <f t="shared" ref="I421" si="68">E421*G421</f>
        <v>0</v>
      </c>
    </row>
    <row r="422" spans="1:9" x14ac:dyDescent="0.25">
      <c r="A422" s="55" t="s">
        <v>60</v>
      </c>
      <c r="B422" s="56" t="s">
        <v>12</v>
      </c>
      <c r="C422" s="57" t="s">
        <v>75</v>
      </c>
      <c r="D422" s="58" t="s">
        <v>18</v>
      </c>
      <c r="E422" s="96">
        <f>E421*0.02</f>
        <v>3.8736000000000002</v>
      </c>
      <c r="F422" s="97">
        <v>0</v>
      </c>
      <c r="G422" s="60"/>
      <c r="H422" s="59">
        <f>E422*F422</f>
        <v>0</v>
      </c>
      <c r="I422" s="60"/>
    </row>
    <row r="423" spans="1:9" x14ac:dyDescent="0.25">
      <c r="A423" s="55" t="s">
        <v>61</v>
      </c>
      <c r="B423" s="56" t="s">
        <v>12</v>
      </c>
      <c r="C423" s="57" t="s">
        <v>77</v>
      </c>
      <c r="D423" s="58" t="s">
        <v>18</v>
      </c>
      <c r="E423" s="96">
        <f>E421*0.12</f>
        <v>23.241599999999998</v>
      </c>
      <c r="F423" s="97">
        <v>0</v>
      </c>
      <c r="G423" s="60"/>
      <c r="H423" s="59">
        <f>E423*F423</f>
        <v>0</v>
      </c>
      <c r="I423" s="60"/>
    </row>
    <row r="424" spans="1:9" ht="28.5" x14ac:dyDescent="0.25">
      <c r="A424" s="67" t="s">
        <v>246</v>
      </c>
      <c r="B424" s="68" t="s">
        <v>9</v>
      </c>
      <c r="C424" s="65" t="s">
        <v>138</v>
      </c>
      <c r="D424" s="66" t="s">
        <v>15</v>
      </c>
      <c r="E424" s="66">
        <f>SUM(E425:E435)</f>
        <v>543.20000000000005</v>
      </c>
      <c r="F424" s="59"/>
      <c r="G424" s="62">
        <v>0</v>
      </c>
      <c r="H424" s="59"/>
      <c r="I424" s="62">
        <f>E424*G424</f>
        <v>0</v>
      </c>
    </row>
    <row r="425" spans="1:9" x14ac:dyDescent="0.25">
      <c r="A425" s="55" t="s">
        <v>63</v>
      </c>
      <c r="B425" s="56" t="s">
        <v>12</v>
      </c>
      <c r="C425" s="57" t="s">
        <v>139</v>
      </c>
      <c r="D425" s="58" t="s">
        <v>15</v>
      </c>
      <c r="E425" s="58">
        <v>10.8</v>
      </c>
      <c r="F425" s="59">
        <v>0</v>
      </c>
      <c r="G425" s="60"/>
      <c r="H425" s="59">
        <f t="shared" ref="H425:H435" si="69">E425*F425</f>
        <v>0</v>
      </c>
      <c r="I425" s="60"/>
    </row>
    <row r="426" spans="1:9" x14ac:dyDescent="0.25">
      <c r="A426" s="55" t="s">
        <v>64</v>
      </c>
      <c r="B426" s="56" t="s">
        <v>12</v>
      </c>
      <c r="C426" s="57" t="s">
        <v>140</v>
      </c>
      <c r="D426" s="58" t="s">
        <v>15</v>
      </c>
      <c r="E426" s="58">
        <v>49.5</v>
      </c>
      <c r="F426" s="59">
        <v>0</v>
      </c>
      <c r="G426" s="62"/>
      <c r="H426" s="59">
        <f t="shared" si="69"/>
        <v>0</v>
      </c>
      <c r="I426" s="60"/>
    </row>
    <row r="427" spans="1:9" x14ac:dyDescent="0.25">
      <c r="A427" s="55" t="s">
        <v>66</v>
      </c>
      <c r="B427" s="56" t="s">
        <v>12</v>
      </c>
      <c r="C427" s="57" t="s">
        <v>141</v>
      </c>
      <c r="D427" s="58" t="s">
        <v>15</v>
      </c>
      <c r="E427" s="58">
        <v>1.4</v>
      </c>
      <c r="F427" s="59">
        <v>0</v>
      </c>
      <c r="G427" s="62"/>
      <c r="H427" s="59">
        <f t="shared" si="69"/>
        <v>0</v>
      </c>
      <c r="I427" s="60"/>
    </row>
    <row r="428" spans="1:9" x14ac:dyDescent="0.25">
      <c r="A428" s="55" t="s">
        <v>222</v>
      </c>
      <c r="B428" s="56" t="s">
        <v>12</v>
      </c>
      <c r="C428" s="57" t="s">
        <v>142</v>
      </c>
      <c r="D428" s="58" t="s">
        <v>15</v>
      </c>
      <c r="E428" s="58">
        <v>2.4</v>
      </c>
      <c r="F428" s="59">
        <v>0</v>
      </c>
      <c r="G428" s="60"/>
      <c r="H428" s="59">
        <f t="shared" si="69"/>
        <v>0</v>
      </c>
      <c r="I428" s="60"/>
    </row>
    <row r="429" spans="1:9" x14ac:dyDescent="0.25">
      <c r="A429" s="55" t="s">
        <v>223</v>
      </c>
      <c r="B429" s="56" t="s">
        <v>12</v>
      </c>
      <c r="C429" s="57" t="s">
        <v>143</v>
      </c>
      <c r="D429" s="58" t="s">
        <v>15</v>
      </c>
      <c r="E429" s="58">
        <v>60.9</v>
      </c>
      <c r="F429" s="59">
        <v>0</v>
      </c>
      <c r="G429" s="60"/>
      <c r="H429" s="59">
        <f t="shared" si="69"/>
        <v>0</v>
      </c>
      <c r="I429" s="60"/>
    </row>
    <row r="430" spans="1:9" x14ac:dyDescent="0.25">
      <c r="A430" s="55" t="s">
        <v>224</v>
      </c>
      <c r="B430" s="56" t="s">
        <v>12</v>
      </c>
      <c r="C430" s="57" t="s">
        <v>144</v>
      </c>
      <c r="D430" s="58" t="s">
        <v>15</v>
      </c>
      <c r="E430" s="58">
        <v>39.9</v>
      </c>
      <c r="F430" s="59">
        <v>0</v>
      </c>
      <c r="G430" s="60"/>
      <c r="H430" s="59">
        <f t="shared" si="69"/>
        <v>0</v>
      </c>
      <c r="I430" s="60"/>
    </row>
    <row r="431" spans="1:9" x14ac:dyDescent="0.25">
      <c r="A431" s="55" t="s">
        <v>351</v>
      </c>
      <c r="B431" s="56" t="s">
        <v>12</v>
      </c>
      <c r="C431" s="57" t="s">
        <v>145</v>
      </c>
      <c r="D431" s="58" t="s">
        <v>15</v>
      </c>
      <c r="E431" s="58">
        <v>39.9</v>
      </c>
      <c r="F431" s="59">
        <v>0</v>
      </c>
      <c r="G431" s="62"/>
      <c r="H431" s="59">
        <f t="shared" si="69"/>
        <v>0</v>
      </c>
      <c r="I431" s="60"/>
    </row>
    <row r="432" spans="1:9" x14ac:dyDescent="0.25">
      <c r="A432" s="55" t="s">
        <v>352</v>
      </c>
      <c r="B432" s="56" t="s">
        <v>12</v>
      </c>
      <c r="C432" s="57" t="s">
        <v>146</v>
      </c>
      <c r="D432" s="58" t="s">
        <v>15</v>
      </c>
      <c r="E432" s="58">
        <v>130.6</v>
      </c>
      <c r="F432" s="59">
        <v>0</v>
      </c>
      <c r="G432" s="60"/>
      <c r="H432" s="59">
        <f t="shared" si="69"/>
        <v>0</v>
      </c>
      <c r="I432" s="60"/>
    </row>
    <row r="433" spans="1:9" x14ac:dyDescent="0.25">
      <c r="A433" s="55" t="s">
        <v>353</v>
      </c>
      <c r="B433" s="56" t="s">
        <v>12</v>
      </c>
      <c r="C433" s="57" t="s">
        <v>147</v>
      </c>
      <c r="D433" s="58" t="s">
        <v>15</v>
      </c>
      <c r="E433" s="58">
        <v>6.3</v>
      </c>
      <c r="F433" s="59">
        <v>0</v>
      </c>
      <c r="G433" s="60"/>
      <c r="H433" s="59">
        <f t="shared" si="69"/>
        <v>0</v>
      </c>
      <c r="I433" s="60"/>
    </row>
    <row r="434" spans="1:9" x14ac:dyDescent="0.25">
      <c r="A434" s="55" t="s">
        <v>354</v>
      </c>
      <c r="B434" s="56" t="s">
        <v>12</v>
      </c>
      <c r="C434" s="57" t="s">
        <v>343</v>
      </c>
      <c r="D434" s="58" t="s">
        <v>15</v>
      </c>
      <c r="E434" s="58">
        <v>56.5</v>
      </c>
      <c r="F434" s="59">
        <v>0</v>
      </c>
      <c r="G434" s="60"/>
      <c r="H434" s="59">
        <f t="shared" si="69"/>
        <v>0</v>
      </c>
      <c r="I434" s="60"/>
    </row>
    <row r="435" spans="1:9" x14ac:dyDescent="0.25">
      <c r="A435" s="55" t="s">
        <v>355</v>
      </c>
      <c r="B435" s="56" t="s">
        <v>12</v>
      </c>
      <c r="C435" s="57" t="s">
        <v>148</v>
      </c>
      <c r="D435" s="58" t="s">
        <v>15</v>
      </c>
      <c r="E435" s="58">
        <v>145</v>
      </c>
      <c r="F435" s="59">
        <v>0</v>
      </c>
      <c r="G435" s="60"/>
      <c r="H435" s="59">
        <f t="shared" si="69"/>
        <v>0</v>
      </c>
      <c r="I435" s="60"/>
    </row>
    <row r="436" spans="1:9" x14ac:dyDescent="0.25">
      <c r="A436" s="55"/>
      <c r="B436" s="56"/>
      <c r="C436" s="65" t="s">
        <v>84</v>
      </c>
      <c r="D436" s="58"/>
      <c r="E436" s="58"/>
      <c r="F436" s="59"/>
      <c r="G436" s="60"/>
      <c r="H436" s="59"/>
      <c r="I436" s="60"/>
    </row>
    <row r="437" spans="1:9" ht="28.5" x14ac:dyDescent="0.25">
      <c r="A437" s="63">
        <v>17</v>
      </c>
      <c r="B437" s="64" t="s">
        <v>9</v>
      </c>
      <c r="C437" s="65" t="s">
        <v>85</v>
      </c>
      <c r="D437" s="66" t="s">
        <v>15</v>
      </c>
      <c r="E437" s="98">
        <f>E438+E441</f>
        <v>11879.900000000001</v>
      </c>
      <c r="F437" s="59"/>
      <c r="G437" s="62">
        <v>0</v>
      </c>
      <c r="H437" s="59"/>
      <c r="I437" s="62">
        <f>E437*G437</f>
        <v>0</v>
      </c>
    </row>
    <row r="438" spans="1:9" x14ac:dyDescent="0.25">
      <c r="A438" s="55" t="s">
        <v>69</v>
      </c>
      <c r="B438" s="56" t="s">
        <v>12</v>
      </c>
      <c r="C438" s="57" t="s">
        <v>149</v>
      </c>
      <c r="D438" s="58" t="s">
        <v>15</v>
      </c>
      <c r="E438" s="99">
        <v>11755.2</v>
      </c>
      <c r="F438" s="59">
        <v>0</v>
      </c>
      <c r="G438" s="62"/>
      <c r="H438" s="59">
        <f t="shared" ref="H438:H443" si="70">E438*F438</f>
        <v>0</v>
      </c>
      <c r="I438" s="60"/>
    </row>
    <row r="439" spans="1:9" x14ac:dyDescent="0.25">
      <c r="A439" s="55" t="s">
        <v>71</v>
      </c>
      <c r="B439" s="56" t="s">
        <v>12</v>
      </c>
      <c r="C439" s="57" t="s">
        <v>88</v>
      </c>
      <c r="D439" s="58" t="s">
        <v>15</v>
      </c>
      <c r="E439" s="99">
        <f>3915*2</f>
        <v>7830</v>
      </c>
      <c r="F439" s="59">
        <v>0</v>
      </c>
      <c r="G439" s="62"/>
      <c r="H439" s="59">
        <f t="shared" si="70"/>
        <v>0</v>
      </c>
      <c r="I439" s="60"/>
    </row>
    <row r="440" spans="1:9" x14ac:dyDescent="0.25">
      <c r="A440" s="55" t="s">
        <v>247</v>
      </c>
      <c r="B440" s="56" t="s">
        <v>12</v>
      </c>
      <c r="C440" s="57" t="s">
        <v>150</v>
      </c>
      <c r="D440" s="58" t="s">
        <v>15</v>
      </c>
      <c r="E440" s="99">
        <v>3925.8</v>
      </c>
      <c r="F440" s="59">
        <v>0</v>
      </c>
      <c r="G440" s="62"/>
      <c r="H440" s="59">
        <f t="shared" si="70"/>
        <v>0</v>
      </c>
      <c r="I440" s="62"/>
    </row>
    <row r="441" spans="1:9" x14ac:dyDescent="0.25">
      <c r="A441" s="55" t="s">
        <v>248</v>
      </c>
      <c r="B441" s="56" t="s">
        <v>12</v>
      </c>
      <c r="C441" s="57" t="s">
        <v>151</v>
      </c>
      <c r="D441" s="58" t="s">
        <v>15</v>
      </c>
      <c r="E441" s="100">
        <v>124.7</v>
      </c>
      <c r="F441" s="59">
        <v>0</v>
      </c>
      <c r="G441" s="62"/>
      <c r="H441" s="59">
        <f t="shared" si="70"/>
        <v>0</v>
      </c>
      <c r="I441" s="60"/>
    </row>
    <row r="442" spans="1:9" x14ac:dyDescent="0.25">
      <c r="A442" s="55" t="s">
        <v>249</v>
      </c>
      <c r="B442" s="56" t="s">
        <v>12</v>
      </c>
      <c r="C442" s="57" t="s">
        <v>90</v>
      </c>
      <c r="D442" s="58" t="s">
        <v>15</v>
      </c>
      <c r="E442" s="99">
        <f>29*2</f>
        <v>58</v>
      </c>
      <c r="F442" s="59">
        <v>0</v>
      </c>
      <c r="G442" s="62"/>
      <c r="H442" s="59">
        <f t="shared" si="70"/>
        <v>0</v>
      </c>
      <c r="I442" s="60"/>
    </row>
    <row r="443" spans="1:9" x14ac:dyDescent="0.25">
      <c r="A443" s="55" t="s">
        <v>250</v>
      </c>
      <c r="B443" s="56" t="s">
        <v>12</v>
      </c>
      <c r="C443" s="57" t="s">
        <v>152</v>
      </c>
      <c r="D443" s="58" t="s">
        <v>15</v>
      </c>
      <c r="E443" s="99">
        <v>66.8</v>
      </c>
      <c r="F443" s="59">
        <v>0</v>
      </c>
      <c r="G443" s="62"/>
      <c r="H443" s="59">
        <f t="shared" si="70"/>
        <v>0</v>
      </c>
      <c r="I443" s="62"/>
    </row>
    <row r="444" spans="1:9" x14ac:dyDescent="0.25">
      <c r="A444" s="63">
        <v>18</v>
      </c>
      <c r="B444" s="64" t="s">
        <v>9</v>
      </c>
      <c r="C444" s="65" t="s">
        <v>93</v>
      </c>
      <c r="D444" s="66" t="s">
        <v>10</v>
      </c>
      <c r="E444" s="66">
        <f>SUM(E445:E447)</f>
        <v>34</v>
      </c>
      <c r="F444" s="59"/>
      <c r="G444" s="62">
        <v>0</v>
      </c>
      <c r="H444" s="59"/>
      <c r="I444" s="62">
        <f>E444*G444</f>
        <v>0</v>
      </c>
    </row>
    <row r="445" spans="1:9" x14ac:dyDescent="0.25">
      <c r="A445" s="55" t="s">
        <v>74</v>
      </c>
      <c r="B445" s="56" t="s">
        <v>12</v>
      </c>
      <c r="C445" s="101" t="s">
        <v>412</v>
      </c>
      <c r="D445" s="58" t="s">
        <v>10</v>
      </c>
      <c r="E445" s="58">
        <v>1</v>
      </c>
      <c r="F445" s="102">
        <v>0</v>
      </c>
      <c r="G445" s="62"/>
      <c r="H445" s="59">
        <f t="shared" ref="H445:H447" si="71">E445*F445</f>
        <v>0</v>
      </c>
      <c r="I445" s="60"/>
    </row>
    <row r="446" spans="1:9" x14ac:dyDescent="0.25">
      <c r="A446" s="55" t="s">
        <v>76</v>
      </c>
      <c r="B446" s="56" t="s">
        <v>12</v>
      </c>
      <c r="C446" s="101" t="s">
        <v>413</v>
      </c>
      <c r="D446" s="58" t="s">
        <v>10</v>
      </c>
      <c r="E446" s="58">
        <v>16</v>
      </c>
      <c r="F446" s="102">
        <v>0</v>
      </c>
      <c r="G446" s="62"/>
      <c r="H446" s="59">
        <f t="shared" si="71"/>
        <v>0</v>
      </c>
      <c r="I446" s="60"/>
    </row>
    <row r="447" spans="1:9" x14ac:dyDescent="0.25">
      <c r="A447" s="55" t="s">
        <v>226</v>
      </c>
      <c r="B447" s="56" t="s">
        <v>12</v>
      </c>
      <c r="C447" s="101" t="s">
        <v>414</v>
      </c>
      <c r="D447" s="58" t="s">
        <v>10</v>
      </c>
      <c r="E447" s="58">
        <v>17</v>
      </c>
      <c r="F447" s="59">
        <v>0</v>
      </c>
      <c r="G447" s="62"/>
      <c r="H447" s="59">
        <f t="shared" si="71"/>
        <v>0</v>
      </c>
      <c r="I447" s="60"/>
    </row>
    <row r="448" spans="1:9" x14ac:dyDescent="0.25">
      <c r="A448" s="67" t="s">
        <v>357</v>
      </c>
      <c r="B448" s="68" t="s">
        <v>9</v>
      </c>
      <c r="C448" s="65" t="s">
        <v>94</v>
      </c>
      <c r="D448" s="66" t="s">
        <v>10</v>
      </c>
      <c r="E448" s="66">
        <v>237</v>
      </c>
      <c r="F448" s="59"/>
      <c r="G448" s="62">
        <v>0</v>
      </c>
      <c r="H448" s="59"/>
      <c r="I448" s="62">
        <f>E448*G448</f>
        <v>0</v>
      </c>
    </row>
    <row r="449" spans="1:9" x14ac:dyDescent="0.25">
      <c r="A449" s="55" t="s">
        <v>78</v>
      </c>
      <c r="B449" s="56" t="s">
        <v>12</v>
      </c>
      <c r="C449" s="57" t="s">
        <v>153</v>
      </c>
      <c r="D449" s="58" t="s">
        <v>10</v>
      </c>
      <c r="E449" s="58">
        <v>237</v>
      </c>
      <c r="F449" s="59">
        <v>0</v>
      </c>
      <c r="G449" s="60"/>
      <c r="H449" s="59">
        <f>E449*F449</f>
        <v>0</v>
      </c>
      <c r="I449" s="60"/>
    </row>
    <row r="450" spans="1:9" x14ac:dyDescent="0.25">
      <c r="A450" s="55"/>
      <c r="B450" s="56"/>
      <c r="C450" s="65" t="s">
        <v>95</v>
      </c>
      <c r="D450" s="58"/>
      <c r="E450" s="58"/>
      <c r="F450" s="59"/>
      <c r="G450" s="62"/>
      <c r="H450" s="59"/>
      <c r="I450" s="60"/>
    </row>
    <row r="451" spans="1:9" x14ac:dyDescent="0.25">
      <c r="A451" s="63">
        <v>20</v>
      </c>
      <c r="B451" s="64" t="s">
        <v>9</v>
      </c>
      <c r="C451" s="65" t="s">
        <v>154</v>
      </c>
      <c r="D451" s="66" t="s">
        <v>96</v>
      </c>
      <c r="E451" s="147">
        <v>7.96</v>
      </c>
      <c r="F451" s="59"/>
      <c r="G451" s="62">
        <v>0</v>
      </c>
      <c r="H451" s="59"/>
      <c r="I451" s="62">
        <f>E451*G451</f>
        <v>0</v>
      </c>
    </row>
    <row r="452" spans="1:9" x14ac:dyDescent="0.25">
      <c r="A452" s="55" t="s">
        <v>80</v>
      </c>
      <c r="B452" s="56" t="s">
        <v>12</v>
      </c>
      <c r="C452" s="57" t="s">
        <v>409</v>
      </c>
      <c r="D452" s="58" t="s">
        <v>10</v>
      </c>
      <c r="E452" s="58">
        <v>1</v>
      </c>
      <c r="F452" s="59">
        <v>0</v>
      </c>
      <c r="G452" s="60"/>
      <c r="H452" s="59">
        <f t="shared" ref="H452:H475" si="72">E452*F452</f>
        <v>0</v>
      </c>
      <c r="I452" s="60"/>
    </row>
    <row r="453" spans="1:9" x14ac:dyDescent="0.25">
      <c r="A453" s="55" t="s">
        <v>81</v>
      </c>
      <c r="B453" s="56" t="s">
        <v>12</v>
      </c>
      <c r="C453" s="57" t="s">
        <v>380</v>
      </c>
      <c r="D453" s="58" t="s">
        <v>10</v>
      </c>
      <c r="E453" s="58">
        <v>1</v>
      </c>
      <c r="F453" s="59">
        <v>0</v>
      </c>
      <c r="G453" s="60"/>
      <c r="H453" s="59">
        <f t="shared" si="72"/>
        <v>0</v>
      </c>
      <c r="I453" s="60"/>
    </row>
    <row r="454" spans="1:9" x14ac:dyDescent="0.25">
      <c r="A454" s="55" t="s">
        <v>82</v>
      </c>
      <c r="B454" s="56" t="s">
        <v>12</v>
      </c>
      <c r="C454" s="57" t="s">
        <v>259</v>
      </c>
      <c r="D454" s="58" t="s">
        <v>10</v>
      </c>
      <c r="E454" s="58">
        <v>1</v>
      </c>
      <c r="F454" s="59">
        <v>0</v>
      </c>
      <c r="G454" s="60"/>
      <c r="H454" s="59">
        <f t="shared" ref="H454" si="73">E454*F454</f>
        <v>0</v>
      </c>
      <c r="I454" s="60"/>
    </row>
    <row r="455" spans="1:9" x14ac:dyDescent="0.25">
      <c r="A455" s="55" t="s">
        <v>83</v>
      </c>
      <c r="B455" s="56" t="s">
        <v>12</v>
      </c>
      <c r="C455" s="57" t="s">
        <v>396</v>
      </c>
      <c r="D455" s="58" t="s">
        <v>10</v>
      </c>
      <c r="E455" s="58">
        <v>2</v>
      </c>
      <c r="F455" s="59">
        <v>0</v>
      </c>
      <c r="G455" s="60"/>
      <c r="H455" s="59">
        <f t="shared" si="72"/>
        <v>0</v>
      </c>
      <c r="I455" s="60"/>
    </row>
    <row r="456" spans="1:9" x14ac:dyDescent="0.25">
      <c r="A456" s="55" t="s">
        <v>358</v>
      </c>
      <c r="B456" s="56" t="s">
        <v>12</v>
      </c>
      <c r="C456" s="57" t="s">
        <v>157</v>
      </c>
      <c r="D456" s="58" t="s">
        <v>10</v>
      </c>
      <c r="E456" s="58">
        <v>24</v>
      </c>
      <c r="F456" s="59">
        <v>0</v>
      </c>
      <c r="G456" s="62"/>
      <c r="H456" s="59">
        <f t="shared" si="72"/>
        <v>0</v>
      </c>
      <c r="I456" s="60"/>
    </row>
    <row r="457" spans="1:9" x14ac:dyDescent="0.25">
      <c r="A457" s="55" t="s">
        <v>359</v>
      </c>
      <c r="B457" s="56" t="s">
        <v>12</v>
      </c>
      <c r="C457" s="57" t="s">
        <v>158</v>
      </c>
      <c r="D457" s="58" t="s">
        <v>10</v>
      </c>
      <c r="E457" s="58">
        <v>29</v>
      </c>
      <c r="F457" s="59">
        <v>0</v>
      </c>
      <c r="G457" s="60"/>
      <c r="H457" s="59">
        <f t="shared" si="72"/>
        <v>0</v>
      </c>
      <c r="I457" s="60"/>
    </row>
    <row r="458" spans="1:9" x14ac:dyDescent="0.25">
      <c r="A458" s="55" t="s">
        <v>360</v>
      </c>
      <c r="B458" s="56" t="s">
        <v>12</v>
      </c>
      <c r="C458" s="57" t="s">
        <v>159</v>
      </c>
      <c r="D458" s="58" t="s">
        <v>10</v>
      </c>
      <c r="E458" s="58">
        <v>36</v>
      </c>
      <c r="F458" s="59">
        <v>0</v>
      </c>
      <c r="G458" s="60"/>
      <c r="H458" s="59">
        <f t="shared" si="72"/>
        <v>0</v>
      </c>
      <c r="I458" s="60"/>
    </row>
    <row r="459" spans="1:9" x14ac:dyDescent="0.25">
      <c r="A459" s="55" t="s">
        <v>361</v>
      </c>
      <c r="B459" s="56" t="s">
        <v>12</v>
      </c>
      <c r="C459" s="57" t="s">
        <v>160</v>
      </c>
      <c r="D459" s="58" t="s">
        <v>10</v>
      </c>
      <c r="E459" s="58">
        <v>13</v>
      </c>
      <c r="F459" s="59">
        <v>0</v>
      </c>
      <c r="G459" s="60"/>
      <c r="H459" s="59">
        <f t="shared" si="72"/>
        <v>0</v>
      </c>
      <c r="I459" s="60"/>
    </row>
    <row r="460" spans="1:9" x14ac:dyDescent="0.25">
      <c r="A460" s="55" t="s">
        <v>362</v>
      </c>
      <c r="B460" s="56" t="s">
        <v>12</v>
      </c>
      <c r="C460" s="57" t="s">
        <v>162</v>
      </c>
      <c r="D460" s="58" t="s">
        <v>10</v>
      </c>
      <c r="E460" s="58">
        <v>1</v>
      </c>
      <c r="F460" s="59">
        <v>0</v>
      </c>
      <c r="G460" s="60"/>
      <c r="H460" s="59">
        <f t="shared" si="72"/>
        <v>0</v>
      </c>
      <c r="I460" s="60"/>
    </row>
    <row r="461" spans="1:9" x14ac:dyDescent="0.25">
      <c r="A461" s="55" t="s">
        <v>363</v>
      </c>
      <c r="B461" s="56" t="s">
        <v>12</v>
      </c>
      <c r="C461" s="57" t="s">
        <v>163</v>
      </c>
      <c r="D461" s="58" t="s">
        <v>10</v>
      </c>
      <c r="E461" s="58">
        <v>37</v>
      </c>
      <c r="F461" s="59">
        <v>0</v>
      </c>
      <c r="G461" s="60"/>
      <c r="H461" s="59">
        <f t="shared" si="72"/>
        <v>0</v>
      </c>
      <c r="I461" s="60"/>
    </row>
    <row r="462" spans="1:9" x14ac:dyDescent="0.25">
      <c r="A462" s="55" t="s">
        <v>364</v>
      </c>
      <c r="B462" s="56" t="s">
        <v>12</v>
      </c>
      <c r="C462" s="57" t="s">
        <v>164</v>
      </c>
      <c r="D462" s="58" t="s">
        <v>10</v>
      </c>
      <c r="E462" s="58">
        <v>67</v>
      </c>
      <c r="F462" s="59">
        <v>0</v>
      </c>
      <c r="G462" s="60"/>
      <c r="H462" s="59">
        <f t="shared" si="72"/>
        <v>0</v>
      </c>
      <c r="I462" s="60"/>
    </row>
    <row r="463" spans="1:9" x14ac:dyDescent="0.25">
      <c r="A463" s="55" t="s">
        <v>365</v>
      </c>
      <c r="B463" s="56" t="s">
        <v>12</v>
      </c>
      <c r="C463" s="57" t="s">
        <v>165</v>
      </c>
      <c r="D463" s="58" t="s">
        <v>10</v>
      </c>
      <c r="E463" s="58">
        <v>47</v>
      </c>
      <c r="F463" s="59">
        <v>0</v>
      </c>
      <c r="G463" s="60"/>
      <c r="H463" s="59">
        <f t="shared" si="72"/>
        <v>0</v>
      </c>
      <c r="I463" s="60"/>
    </row>
    <row r="464" spans="1:9" x14ac:dyDescent="0.25">
      <c r="A464" s="55" t="s">
        <v>366</v>
      </c>
      <c r="B464" s="56" t="s">
        <v>12</v>
      </c>
      <c r="C464" s="57" t="s">
        <v>410</v>
      </c>
      <c r="D464" s="58" t="s">
        <v>10</v>
      </c>
      <c r="E464" s="58">
        <v>3</v>
      </c>
      <c r="F464" s="59">
        <v>0</v>
      </c>
      <c r="G464" s="60"/>
      <c r="H464" s="59">
        <f t="shared" si="72"/>
        <v>0</v>
      </c>
      <c r="I464" s="60"/>
    </row>
    <row r="465" spans="1:9" x14ac:dyDescent="0.25">
      <c r="A465" s="55" t="s">
        <v>367</v>
      </c>
      <c r="B465" s="56" t="s">
        <v>12</v>
      </c>
      <c r="C465" s="57" t="s">
        <v>213</v>
      </c>
      <c r="D465" s="58" t="s">
        <v>10</v>
      </c>
      <c r="E465" s="58">
        <v>64</v>
      </c>
      <c r="F465" s="59">
        <v>0</v>
      </c>
      <c r="G465" s="60"/>
      <c r="H465" s="59">
        <f t="shared" ref="H465" si="74">E465*F465</f>
        <v>0</v>
      </c>
      <c r="I465" s="60"/>
    </row>
    <row r="466" spans="1:9" x14ac:dyDescent="0.25">
      <c r="A466" s="55" t="s">
        <v>368</v>
      </c>
      <c r="B466" s="56" t="s">
        <v>12</v>
      </c>
      <c r="C466" s="57" t="s">
        <v>170</v>
      </c>
      <c r="D466" s="58" t="s">
        <v>10</v>
      </c>
      <c r="E466" s="58">
        <v>2</v>
      </c>
      <c r="F466" s="59">
        <v>0</v>
      </c>
      <c r="G466" s="60"/>
      <c r="H466" s="59">
        <f t="shared" si="72"/>
        <v>0</v>
      </c>
      <c r="I466" s="60"/>
    </row>
    <row r="467" spans="1:9" x14ac:dyDescent="0.25">
      <c r="A467" s="55" t="s">
        <v>369</v>
      </c>
      <c r="B467" s="56" t="s">
        <v>12</v>
      </c>
      <c r="C467" s="57" t="s">
        <v>171</v>
      </c>
      <c r="D467" s="58" t="s">
        <v>10</v>
      </c>
      <c r="E467" s="58">
        <v>37</v>
      </c>
      <c r="F467" s="59">
        <v>0</v>
      </c>
      <c r="G467" s="60"/>
      <c r="H467" s="59">
        <f t="shared" si="72"/>
        <v>0</v>
      </c>
      <c r="I467" s="60"/>
    </row>
    <row r="468" spans="1:9" x14ac:dyDescent="0.25">
      <c r="A468" s="55" t="s">
        <v>370</v>
      </c>
      <c r="B468" s="56" t="s">
        <v>12</v>
      </c>
      <c r="C468" s="57" t="s">
        <v>172</v>
      </c>
      <c r="D468" s="58" t="s">
        <v>10</v>
      </c>
      <c r="E468" s="58">
        <v>17</v>
      </c>
      <c r="F468" s="59">
        <v>0</v>
      </c>
      <c r="G468" s="60"/>
      <c r="H468" s="59">
        <f t="shared" si="72"/>
        <v>0</v>
      </c>
      <c r="I468" s="60"/>
    </row>
    <row r="469" spans="1:9" x14ac:dyDescent="0.25">
      <c r="A469" s="55" t="s">
        <v>371</v>
      </c>
      <c r="B469" s="56" t="s">
        <v>12</v>
      </c>
      <c r="C469" s="57" t="s">
        <v>177</v>
      </c>
      <c r="D469" s="58" t="s">
        <v>10</v>
      </c>
      <c r="E469" s="58">
        <v>21</v>
      </c>
      <c r="F469" s="59">
        <v>0</v>
      </c>
      <c r="G469" s="62"/>
      <c r="H469" s="59">
        <f t="shared" si="72"/>
        <v>0</v>
      </c>
      <c r="I469" s="60"/>
    </row>
    <row r="470" spans="1:9" x14ac:dyDescent="0.25">
      <c r="A470" s="55" t="s">
        <v>372</v>
      </c>
      <c r="B470" s="56" t="s">
        <v>12</v>
      </c>
      <c r="C470" s="57" t="s">
        <v>178</v>
      </c>
      <c r="D470" s="58" t="s">
        <v>10</v>
      </c>
      <c r="E470" s="58">
        <v>129</v>
      </c>
      <c r="F470" s="59">
        <v>0</v>
      </c>
      <c r="G470" s="62"/>
      <c r="H470" s="59">
        <f t="shared" si="72"/>
        <v>0</v>
      </c>
      <c r="I470" s="60"/>
    </row>
    <row r="471" spans="1:9" x14ac:dyDescent="0.25">
      <c r="A471" s="55" t="s">
        <v>373</v>
      </c>
      <c r="B471" s="56" t="s">
        <v>12</v>
      </c>
      <c r="C471" s="57" t="s">
        <v>179</v>
      </c>
      <c r="D471" s="58" t="s">
        <v>10</v>
      </c>
      <c r="E471" s="58">
        <v>9</v>
      </c>
      <c r="F471" s="59">
        <v>0</v>
      </c>
      <c r="G471" s="62"/>
      <c r="H471" s="59">
        <f t="shared" si="72"/>
        <v>0</v>
      </c>
      <c r="I471" s="60"/>
    </row>
    <row r="472" spans="1:9" x14ac:dyDescent="0.25">
      <c r="A472" s="55" t="s">
        <v>374</v>
      </c>
      <c r="B472" s="56" t="s">
        <v>12</v>
      </c>
      <c r="C472" s="57" t="s">
        <v>180</v>
      </c>
      <c r="D472" s="58" t="s">
        <v>10</v>
      </c>
      <c r="E472" s="58">
        <v>1</v>
      </c>
      <c r="F472" s="59">
        <v>0</v>
      </c>
      <c r="G472" s="62"/>
      <c r="H472" s="59">
        <f t="shared" si="72"/>
        <v>0</v>
      </c>
      <c r="I472" s="60"/>
    </row>
    <row r="473" spans="1:9" x14ac:dyDescent="0.25">
      <c r="A473" s="55" t="s">
        <v>375</v>
      </c>
      <c r="B473" s="56" t="s">
        <v>12</v>
      </c>
      <c r="C473" s="57" t="s">
        <v>181</v>
      </c>
      <c r="D473" s="58" t="s">
        <v>10</v>
      </c>
      <c r="E473" s="58">
        <v>3</v>
      </c>
      <c r="F473" s="59">
        <v>0</v>
      </c>
      <c r="G473" s="62"/>
      <c r="H473" s="59">
        <f t="shared" si="72"/>
        <v>0</v>
      </c>
      <c r="I473" s="60"/>
    </row>
    <row r="474" spans="1:9" x14ac:dyDescent="0.25">
      <c r="A474" s="55" t="s">
        <v>376</v>
      </c>
      <c r="B474" s="56" t="s">
        <v>12</v>
      </c>
      <c r="C474" s="57" t="s">
        <v>182</v>
      </c>
      <c r="D474" s="58" t="s">
        <v>10</v>
      </c>
      <c r="E474" s="58">
        <v>17</v>
      </c>
      <c r="F474" s="59">
        <v>0</v>
      </c>
      <c r="G474" s="62"/>
      <c r="H474" s="59">
        <f t="shared" si="72"/>
        <v>0</v>
      </c>
      <c r="I474" s="60"/>
    </row>
    <row r="475" spans="1:9" x14ac:dyDescent="0.25">
      <c r="A475" s="55" t="s">
        <v>377</v>
      </c>
      <c r="B475" s="56" t="s">
        <v>12</v>
      </c>
      <c r="C475" s="57" t="s">
        <v>183</v>
      </c>
      <c r="D475" s="58" t="s">
        <v>10</v>
      </c>
      <c r="E475" s="58">
        <v>1</v>
      </c>
      <c r="F475" s="59">
        <v>0</v>
      </c>
      <c r="G475" s="62"/>
      <c r="H475" s="59">
        <f t="shared" si="72"/>
        <v>0</v>
      </c>
      <c r="I475" s="60"/>
    </row>
    <row r="476" spans="1:9" x14ac:dyDescent="0.25">
      <c r="A476" s="63">
        <v>21</v>
      </c>
      <c r="B476" s="64" t="s">
        <v>9</v>
      </c>
      <c r="C476" s="65" t="s">
        <v>124</v>
      </c>
      <c r="D476" s="66" t="s">
        <v>10</v>
      </c>
      <c r="E476" s="66">
        <f>E477+E478+E479</f>
        <v>564</v>
      </c>
      <c r="F476" s="59"/>
      <c r="G476" s="62">
        <v>0</v>
      </c>
      <c r="H476" s="59"/>
      <c r="I476" s="62">
        <f>E476*G476</f>
        <v>0</v>
      </c>
    </row>
    <row r="477" spans="1:9" x14ac:dyDescent="0.25">
      <c r="A477" s="55" t="s">
        <v>86</v>
      </c>
      <c r="B477" s="56" t="s">
        <v>12</v>
      </c>
      <c r="C477" s="57" t="s">
        <v>185</v>
      </c>
      <c r="D477" s="58" t="s">
        <v>10</v>
      </c>
      <c r="E477" s="58">
        <v>558</v>
      </c>
      <c r="F477" s="59">
        <v>0</v>
      </c>
      <c r="G477" s="60"/>
      <c r="H477" s="59">
        <f>E477*F477</f>
        <v>0</v>
      </c>
      <c r="I477" s="62"/>
    </row>
    <row r="478" spans="1:9" x14ac:dyDescent="0.25">
      <c r="A478" s="55" t="s">
        <v>87</v>
      </c>
      <c r="B478" s="56" t="s">
        <v>12</v>
      </c>
      <c r="C478" s="57" t="s">
        <v>186</v>
      </c>
      <c r="D478" s="58" t="s">
        <v>10</v>
      </c>
      <c r="E478" s="58">
        <v>1</v>
      </c>
      <c r="F478" s="59">
        <v>0</v>
      </c>
      <c r="G478" s="60"/>
      <c r="H478" s="59">
        <f>E478*F478</f>
        <v>0</v>
      </c>
      <c r="I478" s="62"/>
    </row>
    <row r="479" spans="1:9" x14ac:dyDescent="0.25">
      <c r="A479" s="55" t="s">
        <v>89</v>
      </c>
      <c r="B479" s="56" t="s">
        <v>12</v>
      </c>
      <c r="C479" s="57" t="s">
        <v>187</v>
      </c>
      <c r="D479" s="58" t="s">
        <v>10</v>
      </c>
      <c r="E479" s="58">
        <v>5</v>
      </c>
      <c r="F479" s="59">
        <v>0</v>
      </c>
      <c r="G479" s="60"/>
      <c r="H479" s="59">
        <f>E479*F479</f>
        <v>0</v>
      </c>
      <c r="I479" s="62"/>
    </row>
    <row r="480" spans="1:9" x14ac:dyDescent="0.25">
      <c r="A480" s="67" t="s">
        <v>378</v>
      </c>
      <c r="B480" s="68" t="s">
        <v>9</v>
      </c>
      <c r="C480" s="65" t="s">
        <v>188</v>
      </c>
      <c r="D480" s="66" t="s">
        <v>10</v>
      </c>
      <c r="E480" s="66">
        <f>E481+E482</f>
        <v>563</v>
      </c>
      <c r="F480" s="69"/>
      <c r="G480" s="62">
        <v>0</v>
      </c>
      <c r="H480" s="59"/>
      <c r="I480" s="62">
        <f>E480*G480</f>
        <v>0</v>
      </c>
    </row>
    <row r="481" spans="1:9" x14ac:dyDescent="0.25">
      <c r="A481" s="55" t="s">
        <v>91</v>
      </c>
      <c r="B481" s="56" t="s">
        <v>12</v>
      </c>
      <c r="C481" s="57" t="s">
        <v>189</v>
      </c>
      <c r="D481" s="58" t="s">
        <v>10</v>
      </c>
      <c r="E481" s="58">
        <v>5</v>
      </c>
      <c r="F481" s="59">
        <v>0</v>
      </c>
      <c r="G481" s="62"/>
      <c r="H481" s="59">
        <f>E481*F481</f>
        <v>0</v>
      </c>
      <c r="I481" s="62"/>
    </row>
    <row r="482" spans="1:9" ht="30" x14ac:dyDescent="0.25">
      <c r="A482" s="55" t="s">
        <v>251</v>
      </c>
      <c r="B482" s="56" t="s">
        <v>12</v>
      </c>
      <c r="C482" s="70" t="s">
        <v>190</v>
      </c>
      <c r="D482" s="58" t="s">
        <v>10</v>
      </c>
      <c r="E482" s="58">
        <v>558</v>
      </c>
      <c r="F482" s="59">
        <v>0</v>
      </c>
      <c r="G482" s="62"/>
      <c r="H482" s="59">
        <f>E482*F482</f>
        <v>0</v>
      </c>
      <c r="I482" s="62"/>
    </row>
    <row r="483" spans="1:9" x14ac:dyDescent="0.25">
      <c r="A483" s="55" t="s">
        <v>92</v>
      </c>
      <c r="B483" s="56" t="s">
        <v>12</v>
      </c>
      <c r="C483" s="70" t="s">
        <v>191</v>
      </c>
      <c r="D483" s="58" t="s">
        <v>10</v>
      </c>
      <c r="E483" s="58">
        <v>1116</v>
      </c>
      <c r="F483" s="59">
        <v>0</v>
      </c>
      <c r="G483" s="62"/>
      <c r="H483" s="59">
        <f t="shared" ref="H483:H484" si="75">E483*F483</f>
        <v>0</v>
      </c>
      <c r="I483" s="62"/>
    </row>
    <row r="484" spans="1:9" x14ac:dyDescent="0.25">
      <c r="A484" s="55" t="s">
        <v>379</v>
      </c>
      <c r="B484" s="56" t="s">
        <v>12</v>
      </c>
      <c r="C484" s="70" t="s">
        <v>192</v>
      </c>
      <c r="D484" s="58" t="s">
        <v>10</v>
      </c>
      <c r="E484" s="58">
        <v>1116</v>
      </c>
      <c r="F484" s="59">
        <v>0</v>
      </c>
      <c r="G484" s="62"/>
      <c r="H484" s="59">
        <f t="shared" si="75"/>
        <v>0</v>
      </c>
      <c r="I484" s="62"/>
    </row>
    <row r="485" spans="1:9" ht="28.5" x14ac:dyDescent="0.25">
      <c r="A485" s="63">
        <v>23</v>
      </c>
      <c r="B485" s="64" t="s">
        <v>9</v>
      </c>
      <c r="C485" s="65" t="s">
        <v>125</v>
      </c>
      <c r="D485" s="66" t="s">
        <v>15</v>
      </c>
      <c r="E485" s="66">
        <f>E413+E409+E406+E400+E397+E388</f>
        <v>354.8</v>
      </c>
      <c r="F485" s="59"/>
      <c r="G485" s="62">
        <v>0</v>
      </c>
      <c r="H485" s="59"/>
      <c r="I485" s="62">
        <f>E485*G485</f>
        <v>0</v>
      </c>
    </row>
    <row r="486" spans="1:9" ht="29.25" thickBot="1" x14ac:dyDescent="0.3">
      <c r="A486" s="71">
        <v>24</v>
      </c>
      <c r="B486" s="72" t="s">
        <v>9</v>
      </c>
      <c r="C486" s="73" t="s">
        <v>126</v>
      </c>
      <c r="D486" s="74" t="s">
        <v>15</v>
      </c>
      <c r="E486" s="74">
        <f>E382</f>
        <v>201.5</v>
      </c>
      <c r="F486" s="75"/>
      <c r="G486" s="76">
        <v>0</v>
      </c>
      <c r="H486" s="75"/>
      <c r="I486" s="77">
        <f>E486*G486</f>
        <v>0</v>
      </c>
    </row>
    <row r="487" spans="1:9" ht="15.75" x14ac:dyDescent="0.25">
      <c r="A487" s="104"/>
      <c r="B487" s="105"/>
      <c r="C487" s="106" t="s">
        <v>253</v>
      </c>
      <c r="D487" s="107"/>
      <c r="E487" s="107"/>
      <c r="F487" s="108"/>
      <c r="G487" s="109"/>
      <c r="H487" s="110">
        <f>SUM(H375:H486)</f>
        <v>0</v>
      </c>
      <c r="I487" s="111">
        <f>SUM(I375:I486)</f>
        <v>0</v>
      </c>
    </row>
    <row r="488" spans="1:9" ht="16.5" thickBot="1" x14ac:dyDescent="0.3">
      <c r="A488" s="112"/>
      <c r="B488" s="113"/>
      <c r="C488" s="114" t="s">
        <v>408</v>
      </c>
      <c r="D488" s="115"/>
      <c r="E488" s="115"/>
      <c r="F488" s="116"/>
      <c r="G488" s="117"/>
      <c r="H488" s="118"/>
      <c r="I488" s="119">
        <f>SUM(H487:I487)</f>
        <v>0</v>
      </c>
    </row>
    <row r="489" spans="1:9" x14ac:dyDescent="0.25">
      <c r="A489" s="128"/>
      <c r="B489" s="129"/>
      <c r="C489" s="130" t="s">
        <v>256</v>
      </c>
      <c r="D489" s="131"/>
      <c r="E489" s="131"/>
      <c r="F489" s="132"/>
      <c r="G489" s="133"/>
      <c r="H489" s="132"/>
      <c r="I489" s="134">
        <f>I130+I252+I488+I373</f>
        <v>0</v>
      </c>
    </row>
    <row r="490" spans="1:9" ht="15.75" thickBot="1" x14ac:dyDescent="0.3">
      <c r="A490" s="126"/>
      <c r="B490" s="127"/>
      <c r="C490" s="135" t="s">
        <v>257</v>
      </c>
      <c r="D490" s="136">
        <v>0.2</v>
      </c>
      <c r="E490" s="137"/>
      <c r="F490" s="89"/>
      <c r="G490" s="88"/>
      <c r="H490" s="89"/>
      <c r="I490" s="138">
        <f>I489/1.2*D490</f>
        <v>0</v>
      </c>
    </row>
    <row r="830" spans="1:8" ht="15" customHeight="1" x14ac:dyDescent="0.25">
      <c r="A830" s="61"/>
      <c r="B830" s="61"/>
      <c r="C830" s="61"/>
      <c r="D830" s="61"/>
      <c r="E830" s="61"/>
      <c r="F830" s="61"/>
      <c r="G830" s="61"/>
      <c r="H830" s="61"/>
    </row>
    <row r="831" spans="1:8" x14ac:dyDescent="0.25">
      <c r="A831" s="61"/>
      <c r="B831" s="61"/>
      <c r="C831" s="61"/>
      <c r="D831" s="61"/>
      <c r="E831" s="61"/>
      <c r="F831" s="61"/>
      <c r="G831" s="61"/>
      <c r="H831" s="61"/>
    </row>
  </sheetData>
  <mergeCells count="13">
    <mergeCell ref="F11:G11"/>
    <mergeCell ref="H11:I11"/>
    <mergeCell ref="E1:I1"/>
    <mergeCell ref="D2:I2"/>
    <mergeCell ref="A4:I4"/>
    <mergeCell ref="A5:I5"/>
    <mergeCell ref="A7:I7"/>
    <mergeCell ref="A11:A12"/>
    <mergeCell ref="B11:B12"/>
    <mergeCell ref="C11:C12"/>
    <mergeCell ref="D11:D12"/>
    <mergeCell ref="E11:E12"/>
    <mergeCell ref="A2:C2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B817-A35D-4D84-BDB5-864C36589243}">
  <dimension ref="A1:L142"/>
  <sheetViews>
    <sheetView topLeftCell="A111" workbookViewId="0">
      <selection activeCell="J143" sqref="J143"/>
    </sheetView>
  </sheetViews>
  <sheetFormatPr defaultColWidth="9.140625" defaultRowHeight="15" x14ac:dyDescent="0.25"/>
  <cols>
    <col min="1" max="1" width="8.5703125" style="5" customWidth="1"/>
    <col min="2" max="2" width="15.140625" style="6" customWidth="1"/>
    <col min="3" max="3" width="73.28515625" style="5" customWidth="1"/>
    <col min="4" max="4" width="9.28515625" style="5" customWidth="1"/>
    <col min="5" max="5" width="10.42578125" style="7" customWidth="1"/>
    <col min="6" max="6" width="13.28515625" style="7" customWidth="1"/>
    <col min="7" max="7" width="11.85546875" style="7" customWidth="1"/>
    <col min="8" max="8" width="15.7109375" style="7" customWidth="1"/>
    <col min="9" max="9" width="15.42578125" style="1" customWidth="1"/>
    <col min="10" max="16384" width="9.140625" style="1"/>
  </cols>
  <sheetData>
    <row r="1" spans="1:12" x14ac:dyDescent="0.25">
      <c r="A1" s="3"/>
      <c r="B1" s="2"/>
      <c r="C1" s="4"/>
      <c r="D1" s="1"/>
      <c r="E1" s="3"/>
      <c r="F1" s="3"/>
      <c r="G1" s="3"/>
      <c r="H1" s="3"/>
      <c r="I1" s="3"/>
    </row>
    <row r="2" spans="1:12" ht="7.5" customHeight="1" thickBot="1" x14ac:dyDescent="0.3"/>
    <row r="3" spans="1:12" s="8" customFormat="1" x14ac:dyDescent="0.25">
      <c r="A3" s="187" t="s">
        <v>0</v>
      </c>
      <c r="B3" s="189" t="s">
        <v>1</v>
      </c>
      <c r="C3" s="191" t="s">
        <v>2</v>
      </c>
      <c r="D3" s="191" t="s">
        <v>3</v>
      </c>
      <c r="E3" s="191" t="s">
        <v>4</v>
      </c>
      <c r="F3" s="183" t="s">
        <v>5</v>
      </c>
      <c r="G3" s="184"/>
      <c r="H3" s="185" t="s">
        <v>6</v>
      </c>
      <c r="I3" s="184"/>
    </row>
    <row r="4" spans="1:12" s="8" customFormat="1" ht="15.75" thickBot="1" x14ac:dyDescent="0.3">
      <c r="A4" s="188"/>
      <c r="B4" s="190"/>
      <c r="C4" s="192"/>
      <c r="D4" s="192"/>
      <c r="E4" s="192"/>
      <c r="F4" s="9" t="s">
        <v>7</v>
      </c>
      <c r="G4" s="10" t="s">
        <v>8</v>
      </c>
      <c r="H4" s="11" t="s">
        <v>7</v>
      </c>
      <c r="I4" s="12" t="s">
        <v>8</v>
      </c>
    </row>
    <row r="5" spans="1:12" s="8" customFormat="1" ht="15.75" thickBot="1" x14ac:dyDescent="0.3">
      <c r="A5" s="13">
        <v>1</v>
      </c>
      <c r="B5" s="14">
        <v>2</v>
      </c>
      <c r="C5" s="13">
        <v>3</v>
      </c>
      <c r="D5" s="14">
        <v>4</v>
      </c>
      <c r="E5" s="13">
        <v>5</v>
      </c>
      <c r="F5" s="14">
        <v>6</v>
      </c>
      <c r="G5" s="13">
        <v>7</v>
      </c>
      <c r="H5" s="14">
        <v>8</v>
      </c>
      <c r="I5" s="13">
        <v>9</v>
      </c>
    </row>
    <row r="6" spans="1:12" s="8" customFormat="1" x14ac:dyDescent="0.25">
      <c r="A6" s="15"/>
      <c r="B6" s="16"/>
      <c r="C6" s="17" t="s">
        <v>128</v>
      </c>
      <c r="D6" s="17"/>
      <c r="E6" s="17"/>
      <c r="F6" s="18"/>
      <c r="G6" s="19"/>
      <c r="H6" s="18"/>
      <c r="I6" s="19"/>
    </row>
    <row r="7" spans="1:12" x14ac:dyDescent="0.25">
      <c r="A7" s="26"/>
      <c r="B7" s="27"/>
      <c r="C7" s="20" t="s">
        <v>84</v>
      </c>
      <c r="D7" s="28"/>
      <c r="E7" s="28"/>
      <c r="F7" s="24"/>
      <c r="G7" s="29"/>
      <c r="H7" s="24"/>
      <c r="I7" s="29"/>
    </row>
    <row r="8" spans="1:12" ht="30" x14ac:dyDescent="0.25">
      <c r="A8" s="26"/>
      <c r="B8" s="27"/>
      <c r="C8" s="20" t="s">
        <v>95</v>
      </c>
      <c r="D8" s="28"/>
      <c r="E8" s="28"/>
      <c r="F8" s="24"/>
      <c r="G8" s="25"/>
      <c r="H8" s="24"/>
      <c r="I8" s="29"/>
      <c r="J8" s="8" t="s">
        <v>155</v>
      </c>
      <c r="K8" s="1" t="s">
        <v>215</v>
      </c>
      <c r="L8" s="1" t="s">
        <v>216</v>
      </c>
    </row>
    <row r="9" spans="1:12" x14ac:dyDescent="0.25">
      <c r="A9" s="21">
        <v>28</v>
      </c>
      <c r="B9" s="22" t="s">
        <v>9</v>
      </c>
      <c r="C9" s="20" t="s">
        <v>154</v>
      </c>
      <c r="D9" s="23" t="s">
        <v>96</v>
      </c>
      <c r="E9" s="78">
        <f>L9/100</f>
        <v>9.3480299999999996</v>
      </c>
      <c r="F9" s="24"/>
      <c r="G9" s="25">
        <v>0</v>
      </c>
      <c r="H9" s="24"/>
      <c r="I9" s="25">
        <f>E9*G9</f>
        <v>0</v>
      </c>
      <c r="K9" s="1">
        <f>SUM(K10:K45)</f>
        <v>934803</v>
      </c>
      <c r="L9" s="1">
        <f>K9/1000</f>
        <v>934.803</v>
      </c>
    </row>
    <row r="10" spans="1:12" x14ac:dyDescent="0.25">
      <c r="A10" s="55" t="s">
        <v>74</v>
      </c>
      <c r="B10" s="56" t="s">
        <v>12</v>
      </c>
      <c r="C10" s="57" t="s">
        <v>258</v>
      </c>
      <c r="D10" s="58" t="s">
        <v>10</v>
      </c>
      <c r="E10" s="58">
        <v>0</v>
      </c>
      <c r="F10" s="59">
        <v>0</v>
      </c>
      <c r="G10" s="60"/>
      <c r="H10" s="59">
        <f t="shared" ref="H10" si="0">E10*F10</f>
        <v>0</v>
      </c>
      <c r="I10" s="60"/>
      <c r="J10" s="1">
        <v>1870</v>
      </c>
      <c r="K10" s="1">
        <f>E10*J10</f>
        <v>0</v>
      </c>
    </row>
    <row r="11" spans="1:12" x14ac:dyDescent="0.25">
      <c r="A11" s="55" t="s">
        <v>97</v>
      </c>
      <c r="B11" s="56" t="s">
        <v>12</v>
      </c>
      <c r="C11" s="57" t="s">
        <v>156</v>
      </c>
      <c r="D11" s="58" t="s">
        <v>10</v>
      </c>
      <c r="E11" s="58">
        <v>1</v>
      </c>
      <c r="F11" s="59">
        <v>0</v>
      </c>
      <c r="G11" s="60"/>
      <c r="H11" s="59">
        <f t="shared" ref="H11:H45" si="1">E11*F11</f>
        <v>0</v>
      </c>
      <c r="I11" s="60"/>
      <c r="J11" s="1">
        <v>2036</v>
      </c>
      <c r="K11" s="1">
        <f>E11*J11</f>
        <v>2036</v>
      </c>
    </row>
    <row r="12" spans="1:12" x14ac:dyDescent="0.25">
      <c r="A12" s="55" t="s">
        <v>98</v>
      </c>
      <c r="B12" s="56" t="s">
        <v>12</v>
      </c>
      <c r="C12" s="57" t="s">
        <v>330</v>
      </c>
      <c r="D12" s="58" t="s">
        <v>10</v>
      </c>
      <c r="E12" s="58">
        <v>1</v>
      </c>
      <c r="F12" s="59">
        <v>0</v>
      </c>
      <c r="G12" s="60"/>
      <c r="H12" s="59">
        <f t="shared" si="1"/>
        <v>0</v>
      </c>
      <c r="I12" s="60"/>
      <c r="J12" s="1">
        <v>2340</v>
      </c>
      <c r="K12" s="1">
        <f t="shared" ref="K12:K45" si="2">E12*J12</f>
        <v>2340</v>
      </c>
    </row>
    <row r="13" spans="1:12" x14ac:dyDescent="0.25">
      <c r="A13" s="55" t="s">
        <v>99</v>
      </c>
      <c r="B13" s="56" t="s">
        <v>12</v>
      </c>
      <c r="C13" s="57" t="s">
        <v>259</v>
      </c>
      <c r="D13" s="58" t="s">
        <v>10</v>
      </c>
      <c r="E13" s="58">
        <v>0</v>
      </c>
      <c r="F13" s="59">
        <v>0</v>
      </c>
      <c r="G13" s="60"/>
      <c r="H13" s="59">
        <f t="shared" si="1"/>
        <v>0</v>
      </c>
      <c r="I13" s="60"/>
      <c r="J13" s="1">
        <v>2730</v>
      </c>
      <c r="K13" s="1">
        <f t="shared" si="2"/>
        <v>0</v>
      </c>
    </row>
    <row r="14" spans="1:12" x14ac:dyDescent="0.25">
      <c r="A14" s="55" t="s">
        <v>100</v>
      </c>
      <c r="B14" s="56" t="s">
        <v>12</v>
      </c>
      <c r="C14" s="57" t="s">
        <v>331</v>
      </c>
      <c r="D14" s="58" t="s">
        <v>10</v>
      </c>
      <c r="E14" s="58">
        <v>2</v>
      </c>
      <c r="F14" s="59">
        <v>0</v>
      </c>
      <c r="G14" s="60"/>
      <c r="H14" s="59">
        <f t="shared" si="1"/>
        <v>0</v>
      </c>
      <c r="I14" s="60"/>
      <c r="J14" s="1">
        <v>3163</v>
      </c>
      <c r="K14" s="1">
        <f t="shared" si="2"/>
        <v>6326</v>
      </c>
    </row>
    <row r="15" spans="1:12" x14ac:dyDescent="0.25">
      <c r="A15" s="55"/>
      <c r="B15" s="56" t="s">
        <v>12</v>
      </c>
      <c r="C15" s="57" t="s">
        <v>333</v>
      </c>
      <c r="D15" s="58" t="s">
        <v>10</v>
      </c>
      <c r="E15" s="58">
        <v>1</v>
      </c>
      <c r="F15" s="59">
        <v>0</v>
      </c>
      <c r="G15" s="62"/>
      <c r="H15" s="59">
        <f t="shared" ref="H15" si="3">E15*F15</f>
        <v>0</v>
      </c>
      <c r="I15" s="60"/>
      <c r="J15" s="1">
        <v>2228</v>
      </c>
      <c r="K15" s="1">
        <f t="shared" si="2"/>
        <v>2228</v>
      </c>
    </row>
    <row r="16" spans="1:12" x14ac:dyDescent="0.25">
      <c r="A16" s="55" t="s">
        <v>101</v>
      </c>
      <c r="B16" s="56" t="s">
        <v>12</v>
      </c>
      <c r="C16" s="57" t="s">
        <v>260</v>
      </c>
      <c r="D16" s="58" t="s">
        <v>10</v>
      </c>
      <c r="E16" s="58">
        <v>0</v>
      </c>
      <c r="F16" s="59">
        <v>0</v>
      </c>
      <c r="G16" s="62"/>
      <c r="H16" s="59">
        <f t="shared" ref="H16" si="4">E16*F16</f>
        <v>0</v>
      </c>
      <c r="I16" s="60"/>
      <c r="J16" s="1">
        <v>815</v>
      </c>
      <c r="K16" s="1">
        <f t="shared" ref="K16" si="5">E16*J16</f>
        <v>0</v>
      </c>
    </row>
    <row r="17" spans="1:11" x14ac:dyDescent="0.25">
      <c r="A17" s="55" t="s">
        <v>101</v>
      </c>
      <c r="B17" s="56" t="s">
        <v>12</v>
      </c>
      <c r="C17" s="57" t="s">
        <v>157</v>
      </c>
      <c r="D17" s="58" t="s">
        <v>10</v>
      </c>
      <c r="E17" s="58">
        <v>1</v>
      </c>
      <c r="F17" s="59">
        <v>0</v>
      </c>
      <c r="G17" s="62"/>
      <c r="H17" s="59">
        <f t="shared" si="1"/>
        <v>0</v>
      </c>
      <c r="I17" s="60"/>
      <c r="J17" s="1">
        <v>934</v>
      </c>
      <c r="K17" s="1">
        <f t="shared" si="2"/>
        <v>934</v>
      </c>
    </row>
    <row r="18" spans="1:11" x14ac:dyDescent="0.25">
      <c r="A18" s="55" t="s">
        <v>102</v>
      </c>
      <c r="B18" s="56" t="s">
        <v>12</v>
      </c>
      <c r="C18" s="57" t="s">
        <v>158</v>
      </c>
      <c r="D18" s="58" t="s">
        <v>10</v>
      </c>
      <c r="E18" s="58">
        <v>53</v>
      </c>
      <c r="F18" s="59">
        <v>0</v>
      </c>
      <c r="G18" s="60"/>
      <c r="H18" s="59">
        <f t="shared" si="1"/>
        <v>0</v>
      </c>
      <c r="I18" s="60"/>
      <c r="J18" s="1">
        <v>1052</v>
      </c>
      <c r="K18" s="1">
        <f t="shared" si="2"/>
        <v>55756</v>
      </c>
    </row>
    <row r="19" spans="1:11" x14ac:dyDescent="0.25">
      <c r="A19" s="55" t="s">
        <v>103</v>
      </c>
      <c r="B19" s="56" t="s">
        <v>12</v>
      </c>
      <c r="C19" s="57" t="s">
        <v>159</v>
      </c>
      <c r="D19" s="58" t="s">
        <v>10</v>
      </c>
      <c r="E19" s="58">
        <v>88</v>
      </c>
      <c r="F19" s="59">
        <v>0</v>
      </c>
      <c r="G19" s="60"/>
      <c r="H19" s="59">
        <f t="shared" si="1"/>
        <v>0</v>
      </c>
      <c r="I19" s="60"/>
      <c r="J19" s="1">
        <v>1163</v>
      </c>
      <c r="K19" s="1">
        <f t="shared" si="2"/>
        <v>102344</v>
      </c>
    </row>
    <row r="20" spans="1:11" x14ac:dyDescent="0.25">
      <c r="A20" s="55" t="s">
        <v>104</v>
      </c>
      <c r="B20" s="56" t="s">
        <v>12</v>
      </c>
      <c r="C20" s="57" t="s">
        <v>160</v>
      </c>
      <c r="D20" s="58" t="s">
        <v>10</v>
      </c>
      <c r="E20" s="58">
        <v>0</v>
      </c>
      <c r="F20" s="59">
        <v>0</v>
      </c>
      <c r="G20" s="60"/>
      <c r="H20" s="59">
        <f t="shared" si="1"/>
        <v>0</v>
      </c>
      <c r="I20" s="60"/>
      <c r="J20" s="1">
        <v>784</v>
      </c>
      <c r="K20" s="1">
        <f t="shared" si="2"/>
        <v>0</v>
      </c>
    </row>
    <row r="21" spans="1:11" x14ac:dyDescent="0.25">
      <c r="A21" s="55" t="s">
        <v>105</v>
      </c>
      <c r="B21" s="56" t="s">
        <v>12</v>
      </c>
      <c r="C21" s="57" t="s">
        <v>161</v>
      </c>
      <c r="D21" s="58" t="s">
        <v>10</v>
      </c>
      <c r="E21" s="58">
        <v>4</v>
      </c>
      <c r="F21" s="59">
        <v>0</v>
      </c>
      <c r="G21" s="60"/>
      <c r="H21" s="59">
        <f t="shared" si="1"/>
        <v>0</v>
      </c>
      <c r="I21" s="60"/>
      <c r="J21" s="1">
        <v>1399</v>
      </c>
      <c r="K21" s="1">
        <f t="shared" si="2"/>
        <v>5596</v>
      </c>
    </row>
    <row r="22" spans="1:11" x14ac:dyDescent="0.25">
      <c r="A22" s="55" t="s">
        <v>106</v>
      </c>
      <c r="B22" s="56" t="s">
        <v>12</v>
      </c>
      <c r="C22" s="57" t="s">
        <v>162</v>
      </c>
      <c r="D22" s="58" t="s">
        <v>10</v>
      </c>
      <c r="E22" s="58">
        <v>2</v>
      </c>
      <c r="F22" s="59">
        <v>0</v>
      </c>
      <c r="G22" s="60"/>
      <c r="H22" s="59">
        <f t="shared" si="1"/>
        <v>0</v>
      </c>
      <c r="I22" s="60"/>
      <c r="J22" s="1">
        <v>1518</v>
      </c>
      <c r="K22" s="1">
        <f t="shared" si="2"/>
        <v>3036</v>
      </c>
    </row>
    <row r="23" spans="1:11" x14ac:dyDescent="0.25">
      <c r="A23" s="55" t="s">
        <v>107</v>
      </c>
      <c r="B23" s="56" t="s">
        <v>12</v>
      </c>
      <c r="C23" s="57" t="s">
        <v>163</v>
      </c>
      <c r="D23" s="58" t="s">
        <v>10</v>
      </c>
      <c r="E23" s="58">
        <v>3</v>
      </c>
      <c r="F23" s="59">
        <v>0</v>
      </c>
      <c r="G23" s="60"/>
      <c r="H23" s="59">
        <f t="shared" si="1"/>
        <v>0</v>
      </c>
      <c r="I23" s="60"/>
      <c r="J23" s="1">
        <v>1251</v>
      </c>
      <c r="K23" s="1">
        <f t="shared" si="2"/>
        <v>3753</v>
      </c>
    </row>
    <row r="24" spans="1:11" x14ac:dyDescent="0.25">
      <c r="A24" s="55" t="s">
        <v>108</v>
      </c>
      <c r="B24" s="56" t="s">
        <v>12</v>
      </c>
      <c r="C24" s="57" t="s">
        <v>164</v>
      </c>
      <c r="D24" s="58" t="s">
        <v>10</v>
      </c>
      <c r="E24" s="58">
        <v>116</v>
      </c>
      <c r="F24" s="59">
        <v>0</v>
      </c>
      <c r="G24" s="60"/>
      <c r="H24" s="59">
        <f t="shared" si="1"/>
        <v>0</v>
      </c>
      <c r="I24" s="60"/>
      <c r="J24" s="1">
        <v>1420</v>
      </c>
      <c r="K24" s="1">
        <f t="shared" si="2"/>
        <v>164720</v>
      </c>
    </row>
    <row r="25" spans="1:11" x14ac:dyDescent="0.25">
      <c r="A25" s="55" t="s">
        <v>109</v>
      </c>
      <c r="B25" s="56" t="s">
        <v>12</v>
      </c>
      <c r="C25" s="57" t="s">
        <v>165</v>
      </c>
      <c r="D25" s="58" t="s">
        <v>10</v>
      </c>
      <c r="E25" s="58">
        <v>44</v>
      </c>
      <c r="F25" s="59">
        <v>0</v>
      </c>
      <c r="G25" s="60"/>
      <c r="H25" s="59">
        <f t="shared" si="1"/>
        <v>0</v>
      </c>
      <c r="I25" s="60"/>
      <c r="J25" s="1">
        <v>1585</v>
      </c>
      <c r="K25" s="1">
        <f t="shared" si="2"/>
        <v>69740</v>
      </c>
    </row>
    <row r="26" spans="1:11" x14ac:dyDescent="0.25">
      <c r="A26" s="55" t="s">
        <v>110</v>
      </c>
      <c r="B26" s="56" t="s">
        <v>12</v>
      </c>
      <c r="C26" s="57" t="s">
        <v>166</v>
      </c>
      <c r="D26" s="58" t="s">
        <v>10</v>
      </c>
      <c r="E26" s="58">
        <v>8</v>
      </c>
      <c r="F26" s="59">
        <v>0</v>
      </c>
      <c r="G26" s="60"/>
      <c r="H26" s="59">
        <f t="shared" si="1"/>
        <v>0</v>
      </c>
      <c r="I26" s="60"/>
      <c r="J26" s="1">
        <v>1695</v>
      </c>
      <c r="K26" s="1">
        <f t="shared" si="2"/>
        <v>13560</v>
      </c>
    </row>
    <row r="27" spans="1:11" x14ac:dyDescent="0.25">
      <c r="A27" s="55" t="s">
        <v>111</v>
      </c>
      <c r="B27" s="56" t="s">
        <v>12</v>
      </c>
      <c r="C27" s="57" t="s">
        <v>167</v>
      </c>
      <c r="D27" s="58" t="s">
        <v>10</v>
      </c>
      <c r="E27" s="58">
        <v>1</v>
      </c>
      <c r="F27" s="59">
        <v>0</v>
      </c>
      <c r="G27" s="60"/>
      <c r="H27" s="59">
        <f t="shared" si="1"/>
        <v>0</v>
      </c>
      <c r="I27" s="60"/>
      <c r="J27" s="1">
        <v>1870</v>
      </c>
      <c r="K27" s="1">
        <f t="shared" si="2"/>
        <v>1870</v>
      </c>
    </row>
    <row r="28" spans="1:11" x14ac:dyDescent="0.25">
      <c r="A28" s="55" t="s">
        <v>112</v>
      </c>
      <c r="B28" s="56" t="s">
        <v>12</v>
      </c>
      <c r="C28" s="57" t="s">
        <v>168</v>
      </c>
      <c r="D28" s="58" t="s">
        <v>10</v>
      </c>
      <c r="E28" s="58">
        <v>0</v>
      </c>
      <c r="F28" s="59">
        <v>0</v>
      </c>
      <c r="G28" s="62"/>
      <c r="H28" s="59">
        <f t="shared" si="1"/>
        <v>0</v>
      </c>
      <c r="I28" s="60"/>
      <c r="J28" s="1">
        <v>2036</v>
      </c>
      <c r="K28" s="1">
        <f t="shared" si="2"/>
        <v>0</v>
      </c>
    </row>
    <row r="29" spans="1:11" x14ac:dyDescent="0.25">
      <c r="A29" s="55" t="s">
        <v>113</v>
      </c>
      <c r="B29" s="56" t="s">
        <v>12</v>
      </c>
      <c r="C29" s="57" t="s">
        <v>169</v>
      </c>
      <c r="D29" s="58" t="s">
        <v>10</v>
      </c>
      <c r="E29" s="58">
        <v>0</v>
      </c>
      <c r="F29" s="59">
        <v>0</v>
      </c>
      <c r="G29" s="60"/>
      <c r="H29" s="59">
        <f t="shared" si="1"/>
        <v>0</v>
      </c>
      <c r="I29" s="60"/>
      <c r="J29" s="1">
        <v>2369</v>
      </c>
      <c r="K29" s="1">
        <f t="shared" si="2"/>
        <v>0</v>
      </c>
    </row>
    <row r="30" spans="1:11" x14ac:dyDescent="0.25">
      <c r="A30" s="55" t="s">
        <v>114</v>
      </c>
      <c r="B30" s="56" t="s">
        <v>12</v>
      </c>
      <c r="C30" s="57" t="s">
        <v>213</v>
      </c>
      <c r="D30" s="58" t="s">
        <v>10</v>
      </c>
      <c r="E30" s="58">
        <v>123</v>
      </c>
      <c r="F30" s="59">
        <v>0</v>
      </c>
      <c r="G30" s="60"/>
      <c r="H30" s="59">
        <f t="shared" ref="H30" si="6">E30*F30</f>
        <v>0</v>
      </c>
      <c r="I30" s="60"/>
      <c r="J30" s="1">
        <v>1170</v>
      </c>
      <c r="K30" s="1">
        <f t="shared" si="2"/>
        <v>143910</v>
      </c>
    </row>
    <row r="31" spans="1:11" x14ac:dyDescent="0.25">
      <c r="A31" s="55" t="s">
        <v>114</v>
      </c>
      <c r="B31" s="56" t="s">
        <v>12</v>
      </c>
      <c r="C31" s="57" t="s">
        <v>170</v>
      </c>
      <c r="D31" s="58" t="s">
        <v>10</v>
      </c>
      <c r="E31" s="58">
        <v>4</v>
      </c>
      <c r="F31" s="59">
        <v>0</v>
      </c>
      <c r="G31" s="60"/>
      <c r="H31" s="59">
        <f t="shared" si="1"/>
        <v>0</v>
      </c>
      <c r="I31" s="60"/>
      <c r="J31" s="1">
        <v>1560</v>
      </c>
      <c r="K31" s="1">
        <f t="shared" si="2"/>
        <v>6240</v>
      </c>
    </row>
    <row r="32" spans="1:11" x14ac:dyDescent="0.25">
      <c r="A32" s="55" t="s">
        <v>115</v>
      </c>
      <c r="B32" s="56" t="s">
        <v>12</v>
      </c>
      <c r="C32" s="57" t="s">
        <v>171</v>
      </c>
      <c r="D32" s="58" t="s">
        <v>10</v>
      </c>
      <c r="E32" s="58">
        <v>43</v>
      </c>
      <c r="F32" s="59">
        <v>0</v>
      </c>
      <c r="G32" s="60"/>
      <c r="H32" s="59">
        <f t="shared" si="1"/>
        <v>0</v>
      </c>
      <c r="I32" s="60"/>
      <c r="J32" s="1">
        <v>1755</v>
      </c>
      <c r="K32" s="1">
        <f t="shared" si="2"/>
        <v>75465</v>
      </c>
    </row>
    <row r="33" spans="1:11" x14ac:dyDescent="0.25">
      <c r="A33" s="55" t="s">
        <v>116</v>
      </c>
      <c r="B33" s="56" t="s">
        <v>12</v>
      </c>
      <c r="C33" s="57" t="s">
        <v>172</v>
      </c>
      <c r="D33" s="58" t="s">
        <v>10</v>
      </c>
      <c r="E33" s="58">
        <v>3</v>
      </c>
      <c r="F33" s="59">
        <v>0</v>
      </c>
      <c r="G33" s="60"/>
      <c r="H33" s="59">
        <f t="shared" si="1"/>
        <v>0</v>
      </c>
      <c r="I33" s="60"/>
      <c r="J33" s="1">
        <v>1950</v>
      </c>
      <c r="K33" s="1">
        <f t="shared" si="2"/>
        <v>5850</v>
      </c>
    </row>
    <row r="34" spans="1:11" x14ac:dyDescent="0.25">
      <c r="A34" s="55" t="s">
        <v>117</v>
      </c>
      <c r="B34" s="56" t="s">
        <v>12</v>
      </c>
      <c r="C34" s="57" t="s">
        <v>173</v>
      </c>
      <c r="D34" s="58" t="s">
        <v>10</v>
      </c>
      <c r="E34" s="58">
        <v>0</v>
      </c>
      <c r="F34" s="59">
        <v>0</v>
      </c>
      <c r="G34" s="60"/>
      <c r="H34" s="59">
        <f t="shared" si="1"/>
        <v>0</v>
      </c>
      <c r="I34" s="60"/>
      <c r="J34" s="1">
        <v>2145</v>
      </c>
      <c r="K34" s="1">
        <f t="shared" si="2"/>
        <v>0</v>
      </c>
    </row>
    <row r="35" spans="1:11" x14ac:dyDescent="0.25">
      <c r="A35" s="55" t="s">
        <v>118</v>
      </c>
      <c r="B35" s="56" t="s">
        <v>12</v>
      </c>
      <c r="C35" s="57" t="s">
        <v>174</v>
      </c>
      <c r="D35" s="58" t="s">
        <v>10</v>
      </c>
      <c r="E35" s="58">
        <v>0</v>
      </c>
      <c r="F35" s="59">
        <v>0</v>
      </c>
      <c r="G35" s="60"/>
      <c r="H35" s="59">
        <f t="shared" si="1"/>
        <v>0</v>
      </c>
      <c r="I35" s="60"/>
      <c r="J35" s="1">
        <v>2535</v>
      </c>
      <c r="K35" s="1">
        <f t="shared" si="2"/>
        <v>0</v>
      </c>
    </row>
    <row r="36" spans="1:11" x14ac:dyDescent="0.25">
      <c r="A36" s="55" t="s">
        <v>119</v>
      </c>
      <c r="B36" s="56" t="s">
        <v>12</v>
      </c>
      <c r="C36" s="57" t="s">
        <v>175</v>
      </c>
      <c r="D36" s="58" t="s">
        <v>10</v>
      </c>
      <c r="E36" s="58">
        <v>0</v>
      </c>
      <c r="F36" s="59">
        <v>0</v>
      </c>
      <c r="G36" s="60"/>
      <c r="H36" s="59">
        <f t="shared" si="1"/>
        <v>0</v>
      </c>
      <c r="I36" s="60"/>
      <c r="J36" s="1">
        <v>2730</v>
      </c>
      <c r="K36" s="1">
        <f t="shared" si="2"/>
        <v>0</v>
      </c>
    </row>
    <row r="37" spans="1:11" x14ac:dyDescent="0.25">
      <c r="A37" s="55" t="s">
        <v>120</v>
      </c>
      <c r="B37" s="56" t="s">
        <v>12</v>
      </c>
      <c r="C37" s="57" t="s">
        <v>176</v>
      </c>
      <c r="D37" s="58" t="s">
        <v>10</v>
      </c>
      <c r="E37" s="58">
        <v>0</v>
      </c>
      <c r="F37" s="59">
        <v>0</v>
      </c>
      <c r="G37" s="60"/>
      <c r="H37" s="59">
        <f t="shared" si="1"/>
        <v>0</v>
      </c>
      <c r="I37" s="60"/>
      <c r="J37" s="1">
        <v>2925</v>
      </c>
      <c r="K37" s="1">
        <f t="shared" si="2"/>
        <v>0</v>
      </c>
    </row>
    <row r="38" spans="1:11" x14ac:dyDescent="0.25">
      <c r="A38" s="55" t="s">
        <v>121</v>
      </c>
      <c r="B38" s="56" t="s">
        <v>12</v>
      </c>
      <c r="C38" s="57" t="s">
        <v>177</v>
      </c>
      <c r="D38" s="58" t="s">
        <v>10</v>
      </c>
      <c r="E38" s="58">
        <v>14</v>
      </c>
      <c r="F38" s="59">
        <v>0</v>
      </c>
      <c r="G38" s="62"/>
      <c r="H38" s="59">
        <f t="shared" si="1"/>
        <v>0</v>
      </c>
      <c r="I38" s="60"/>
      <c r="J38" s="1">
        <v>1114</v>
      </c>
      <c r="K38" s="1">
        <f t="shared" si="2"/>
        <v>15596</v>
      </c>
    </row>
    <row r="39" spans="1:11" x14ac:dyDescent="0.25">
      <c r="A39" s="55"/>
      <c r="B39" s="56" t="s">
        <v>12</v>
      </c>
      <c r="C39" s="57" t="s">
        <v>178</v>
      </c>
      <c r="D39" s="58" t="s">
        <v>10</v>
      </c>
      <c r="E39" s="58">
        <v>115</v>
      </c>
      <c r="F39" s="59">
        <v>0</v>
      </c>
      <c r="G39" s="62"/>
      <c r="H39" s="59">
        <f t="shared" si="1"/>
        <v>0</v>
      </c>
      <c r="I39" s="60"/>
      <c r="J39" s="1">
        <v>1393</v>
      </c>
      <c r="K39" s="1">
        <f t="shared" si="2"/>
        <v>160195</v>
      </c>
    </row>
    <row r="40" spans="1:11" x14ac:dyDescent="0.25">
      <c r="A40" s="55"/>
      <c r="B40" s="56" t="s">
        <v>12</v>
      </c>
      <c r="C40" s="57" t="s">
        <v>179</v>
      </c>
      <c r="D40" s="58" t="s">
        <v>10</v>
      </c>
      <c r="E40" s="58">
        <v>20</v>
      </c>
      <c r="F40" s="59">
        <v>0</v>
      </c>
      <c r="G40" s="62"/>
      <c r="H40" s="59">
        <f t="shared" si="1"/>
        <v>0</v>
      </c>
      <c r="I40" s="60"/>
      <c r="J40" s="1">
        <v>1671</v>
      </c>
      <c r="K40" s="1">
        <f t="shared" si="2"/>
        <v>33420</v>
      </c>
    </row>
    <row r="41" spans="1:11" x14ac:dyDescent="0.25">
      <c r="A41" s="55"/>
      <c r="B41" s="56" t="s">
        <v>12</v>
      </c>
      <c r="C41" s="57" t="s">
        <v>180</v>
      </c>
      <c r="D41" s="58" t="s">
        <v>10</v>
      </c>
      <c r="E41" s="58">
        <v>1</v>
      </c>
      <c r="F41" s="59">
        <v>0</v>
      </c>
      <c r="G41" s="62"/>
      <c r="H41" s="59">
        <f t="shared" si="1"/>
        <v>0</v>
      </c>
      <c r="I41" s="60"/>
      <c r="J41" s="1">
        <v>1950</v>
      </c>
      <c r="K41" s="1">
        <f t="shared" si="2"/>
        <v>1950</v>
      </c>
    </row>
    <row r="42" spans="1:11" x14ac:dyDescent="0.25">
      <c r="A42" s="55"/>
      <c r="B42" s="56" t="s">
        <v>12</v>
      </c>
      <c r="C42" s="57" t="s">
        <v>181</v>
      </c>
      <c r="D42" s="58" t="s">
        <v>10</v>
      </c>
      <c r="E42" s="58">
        <v>2</v>
      </c>
      <c r="F42" s="59">
        <v>0</v>
      </c>
      <c r="G42" s="62"/>
      <c r="H42" s="59">
        <f t="shared" si="1"/>
        <v>0</v>
      </c>
      <c r="I42" s="60"/>
      <c r="J42" s="1">
        <v>2228</v>
      </c>
      <c r="K42" s="1">
        <f t="shared" si="2"/>
        <v>4456</v>
      </c>
    </row>
    <row r="43" spans="1:11" x14ac:dyDescent="0.25">
      <c r="A43" s="55"/>
      <c r="B43" s="56" t="s">
        <v>12</v>
      </c>
      <c r="C43" s="57" t="s">
        <v>182</v>
      </c>
      <c r="D43" s="58" t="s">
        <v>10</v>
      </c>
      <c r="E43" s="58">
        <v>19</v>
      </c>
      <c r="F43" s="59">
        <v>0</v>
      </c>
      <c r="G43" s="62"/>
      <c r="H43" s="59">
        <f t="shared" si="1"/>
        <v>0</v>
      </c>
      <c r="I43" s="60"/>
      <c r="J43" s="1">
        <v>2507</v>
      </c>
      <c r="K43" s="1">
        <f t="shared" si="2"/>
        <v>47633</v>
      </c>
    </row>
    <row r="44" spans="1:11" x14ac:dyDescent="0.25">
      <c r="A44" s="55" t="s">
        <v>122</v>
      </c>
      <c r="B44" s="56" t="s">
        <v>12</v>
      </c>
      <c r="C44" s="57" t="s">
        <v>183</v>
      </c>
      <c r="D44" s="58" t="s">
        <v>10</v>
      </c>
      <c r="E44" s="58">
        <v>1</v>
      </c>
      <c r="F44" s="59">
        <v>0</v>
      </c>
      <c r="G44" s="62"/>
      <c r="H44" s="59">
        <f t="shared" si="1"/>
        <v>0</v>
      </c>
      <c r="I44" s="60"/>
      <c r="J44" s="1">
        <v>2785</v>
      </c>
      <c r="K44" s="1">
        <f t="shared" si="2"/>
        <v>2785</v>
      </c>
    </row>
    <row r="45" spans="1:11" ht="15.75" thickBot="1" x14ac:dyDescent="0.3">
      <c r="A45" s="55" t="s">
        <v>123</v>
      </c>
      <c r="B45" s="56" t="s">
        <v>12</v>
      </c>
      <c r="C45" s="57" t="s">
        <v>184</v>
      </c>
      <c r="D45" s="58" t="s">
        <v>10</v>
      </c>
      <c r="E45" s="58">
        <v>1</v>
      </c>
      <c r="F45" s="59">
        <v>0</v>
      </c>
      <c r="G45" s="62"/>
      <c r="H45" s="59">
        <f t="shared" si="1"/>
        <v>0</v>
      </c>
      <c r="I45" s="60"/>
      <c r="J45" s="1">
        <v>3064</v>
      </c>
      <c r="K45" s="1">
        <f t="shared" si="2"/>
        <v>3064</v>
      </c>
    </row>
    <row r="46" spans="1:11" s="8" customFormat="1" ht="15.75" x14ac:dyDescent="0.25">
      <c r="A46" s="30"/>
      <c r="B46" s="31"/>
      <c r="C46" s="32" t="s">
        <v>200</v>
      </c>
      <c r="D46" s="33"/>
      <c r="E46" s="33"/>
      <c r="F46" s="34"/>
      <c r="G46" s="35"/>
      <c r="H46" s="36">
        <f>SUM(H7:H45)</f>
        <v>0</v>
      </c>
      <c r="I46" s="37">
        <f>SUM(I7:I45)</f>
        <v>0</v>
      </c>
    </row>
    <row r="47" spans="1:11" ht="16.5" thickBot="1" x14ac:dyDescent="0.3">
      <c r="A47" s="38"/>
      <c r="B47" s="39"/>
      <c r="C47" s="40" t="s">
        <v>127</v>
      </c>
      <c r="D47" s="41"/>
      <c r="E47" s="41"/>
      <c r="F47" s="42"/>
      <c r="G47" s="43"/>
      <c r="H47" s="44"/>
      <c r="I47" s="45">
        <f>SUM(H46:I46)</f>
        <v>0</v>
      </c>
    </row>
    <row r="48" spans="1:11" ht="15.75" thickBot="1" x14ac:dyDescent="0.3">
      <c r="A48" s="50"/>
      <c r="B48" s="51"/>
      <c r="C48" s="52" t="s">
        <v>201</v>
      </c>
      <c r="D48" s="52"/>
      <c r="E48" s="52"/>
      <c r="F48" s="53"/>
      <c r="G48" s="54"/>
      <c r="H48" s="53"/>
      <c r="I48" s="54"/>
    </row>
    <row r="49" spans="1:12" ht="30" x14ac:dyDescent="0.25">
      <c r="A49" s="26"/>
      <c r="B49" s="27"/>
      <c r="C49" s="20" t="s">
        <v>95</v>
      </c>
      <c r="D49" s="28"/>
      <c r="E49" s="28"/>
      <c r="F49" s="24"/>
      <c r="G49" s="25"/>
      <c r="H49" s="24"/>
      <c r="I49" s="29"/>
      <c r="J49" s="1" t="s">
        <v>155</v>
      </c>
      <c r="K49" s="1" t="s">
        <v>215</v>
      </c>
      <c r="L49" s="1" t="s">
        <v>217</v>
      </c>
    </row>
    <row r="50" spans="1:12" x14ac:dyDescent="0.25">
      <c r="A50" s="21">
        <v>28</v>
      </c>
      <c r="B50" s="22" t="s">
        <v>9</v>
      </c>
      <c r="C50" s="20" t="s">
        <v>154</v>
      </c>
      <c r="D50" s="23" t="s">
        <v>96</v>
      </c>
      <c r="E50" s="78">
        <f>L50/100</f>
        <v>8.4140599999999992</v>
      </c>
      <c r="F50" s="24"/>
      <c r="G50" s="25">
        <v>0</v>
      </c>
      <c r="H50" s="24"/>
      <c r="I50" s="25">
        <f>E50*G50</f>
        <v>0</v>
      </c>
      <c r="K50" s="1">
        <f>SUM(K51:K82)</f>
        <v>841406</v>
      </c>
      <c r="L50" s="1">
        <f>K50/1000</f>
        <v>841.40599999999995</v>
      </c>
    </row>
    <row r="51" spans="1:12" x14ac:dyDescent="0.25">
      <c r="A51" s="55" t="s">
        <v>74</v>
      </c>
      <c r="B51" s="56" t="s">
        <v>12</v>
      </c>
      <c r="C51" s="57" t="s">
        <v>156</v>
      </c>
      <c r="D51" s="58" t="s">
        <v>10</v>
      </c>
      <c r="E51" s="58">
        <v>1</v>
      </c>
      <c r="F51" s="59">
        <v>0</v>
      </c>
      <c r="G51" s="60"/>
      <c r="H51" s="59">
        <f t="shared" ref="H51:H82" si="7">E51*F51</f>
        <v>0</v>
      </c>
      <c r="I51" s="60"/>
      <c r="J51" s="1">
        <v>2036</v>
      </c>
      <c r="K51" s="1">
        <f>E51*J51</f>
        <v>2036</v>
      </c>
    </row>
    <row r="52" spans="1:12" x14ac:dyDescent="0.25">
      <c r="A52" s="55" t="s">
        <v>76</v>
      </c>
      <c r="B52" s="56" t="s">
        <v>12</v>
      </c>
      <c r="C52" s="57" t="s">
        <v>380</v>
      </c>
      <c r="D52" s="58" t="s">
        <v>10</v>
      </c>
      <c r="E52" s="58">
        <v>1</v>
      </c>
      <c r="F52" s="59">
        <v>0</v>
      </c>
      <c r="G52" s="60"/>
      <c r="H52" s="59">
        <f t="shared" si="7"/>
        <v>0</v>
      </c>
      <c r="I52" s="60"/>
      <c r="J52" s="1">
        <v>1950</v>
      </c>
      <c r="K52" s="1">
        <f t="shared" ref="K52:K82" si="8">E52*J52</f>
        <v>1950</v>
      </c>
    </row>
    <row r="53" spans="1:12" x14ac:dyDescent="0.25">
      <c r="A53" s="55" t="s">
        <v>226</v>
      </c>
      <c r="B53" s="56" t="s">
        <v>12</v>
      </c>
      <c r="C53" s="57" t="s">
        <v>259</v>
      </c>
      <c r="D53" s="58" t="s">
        <v>10</v>
      </c>
      <c r="E53" s="58">
        <v>1</v>
      </c>
      <c r="F53" s="59">
        <v>0</v>
      </c>
      <c r="G53" s="60"/>
      <c r="H53" s="59">
        <f t="shared" si="7"/>
        <v>0</v>
      </c>
      <c r="I53" s="60"/>
      <c r="J53" s="1">
        <v>2925</v>
      </c>
      <c r="K53" s="1">
        <f t="shared" si="8"/>
        <v>2925</v>
      </c>
    </row>
    <row r="54" spans="1:12" x14ac:dyDescent="0.25">
      <c r="A54" s="55" t="s">
        <v>227</v>
      </c>
      <c r="B54" s="56" t="s">
        <v>12</v>
      </c>
      <c r="C54" s="57" t="s">
        <v>381</v>
      </c>
      <c r="D54" s="58" t="s">
        <v>10</v>
      </c>
      <c r="E54" s="58">
        <v>2</v>
      </c>
      <c r="F54" s="59">
        <v>0</v>
      </c>
      <c r="G54" s="60"/>
      <c r="H54" s="59">
        <f t="shared" si="7"/>
        <v>0</v>
      </c>
      <c r="I54" s="60"/>
      <c r="J54" s="1">
        <v>4431</v>
      </c>
      <c r="K54" s="1">
        <f t="shared" si="8"/>
        <v>8862</v>
      </c>
    </row>
    <row r="55" spans="1:12" x14ac:dyDescent="0.25">
      <c r="A55" s="55" t="s">
        <v>228</v>
      </c>
      <c r="B55" s="56" t="s">
        <v>12</v>
      </c>
      <c r="C55" s="57" t="s">
        <v>260</v>
      </c>
      <c r="D55" s="58" t="s">
        <v>10</v>
      </c>
      <c r="E55" s="58">
        <v>0</v>
      </c>
      <c r="F55" s="59">
        <v>0</v>
      </c>
      <c r="G55" s="62"/>
      <c r="H55" s="59">
        <f t="shared" ref="H55" si="9">E55*F55</f>
        <v>0</v>
      </c>
      <c r="I55" s="60"/>
      <c r="J55" s="1">
        <v>815</v>
      </c>
      <c r="K55" s="1">
        <f t="shared" si="8"/>
        <v>0</v>
      </c>
    </row>
    <row r="56" spans="1:12" x14ac:dyDescent="0.25">
      <c r="A56" s="142" t="s">
        <v>229</v>
      </c>
      <c r="B56" s="56" t="s">
        <v>12</v>
      </c>
      <c r="C56" s="57" t="s">
        <v>157</v>
      </c>
      <c r="D56" s="58" t="s">
        <v>10</v>
      </c>
      <c r="E56" s="58">
        <v>22</v>
      </c>
      <c r="F56" s="59">
        <v>0</v>
      </c>
      <c r="G56" s="62"/>
      <c r="H56" s="59">
        <f t="shared" si="7"/>
        <v>0</v>
      </c>
      <c r="I56" s="60"/>
      <c r="J56" s="1">
        <v>934</v>
      </c>
      <c r="K56" s="1">
        <f t="shared" si="8"/>
        <v>20548</v>
      </c>
    </row>
    <row r="57" spans="1:12" x14ac:dyDescent="0.25">
      <c r="A57" s="142" t="s">
        <v>230</v>
      </c>
      <c r="B57" s="56" t="s">
        <v>12</v>
      </c>
      <c r="C57" s="57" t="s">
        <v>158</v>
      </c>
      <c r="D57" s="58" t="s">
        <v>10</v>
      </c>
      <c r="E57" s="58">
        <v>17</v>
      </c>
      <c r="F57" s="59">
        <v>0</v>
      </c>
      <c r="G57" s="60"/>
      <c r="H57" s="59">
        <f t="shared" si="7"/>
        <v>0</v>
      </c>
      <c r="I57" s="60"/>
      <c r="J57" s="1">
        <v>1052</v>
      </c>
      <c r="K57" s="1">
        <f t="shared" si="8"/>
        <v>17884</v>
      </c>
    </row>
    <row r="58" spans="1:12" x14ac:dyDescent="0.25">
      <c r="A58" s="142" t="s">
        <v>231</v>
      </c>
      <c r="B58" s="56" t="s">
        <v>12</v>
      </c>
      <c r="C58" s="57" t="s">
        <v>159</v>
      </c>
      <c r="D58" s="58" t="s">
        <v>10</v>
      </c>
      <c r="E58" s="58">
        <v>36</v>
      </c>
      <c r="F58" s="59">
        <v>0</v>
      </c>
      <c r="G58" s="60"/>
      <c r="H58" s="59">
        <f t="shared" si="7"/>
        <v>0</v>
      </c>
      <c r="I58" s="60"/>
      <c r="J58" s="1">
        <v>1163</v>
      </c>
      <c r="K58" s="1">
        <f t="shared" si="8"/>
        <v>41868</v>
      </c>
    </row>
    <row r="59" spans="1:12" x14ac:dyDescent="0.25">
      <c r="A59" s="142" t="s">
        <v>232</v>
      </c>
      <c r="B59" s="56" t="s">
        <v>12</v>
      </c>
      <c r="C59" s="57" t="s">
        <v>160</v>
      </c>
      <c r="D59" s="58" t="s">
        <v>10</v>
      </c>
      <c r="E59" s="58">
        <v>32</v>
      </c>
      <c r="F59" s="59">
        <v>0</v>
      </c>
      <c r="G59" s="60"/>
      <c r="H59" s="59">
        <f t="shared" si="7"/>
        <v>0</v>
      </c>
      <c r="I59" s="60"/>
      <c r="J59" s="1">
        <v>1281</v>
      </c>
      <c r="K59" s="1">
        <f t="shared" si="8"/>
        <v>40992</v>
      </c>
    </row>
    <row r="60" spans="1:12" x14ac:dyDescent="0.25">
      <c r="A60" s="142" t="s">
        <v>233</v>
      </c>
      <c r="B60" s="56" t="s">
        <v>12</v>
      </c>
      <c r="C60" s="57" t="s">
        <v>161</v>
      </c>
      <c r="D60" s="58" t="s">
        <v>10</v>
      </c>
      <c r="E60" s="58">
        <v>0</v>
      </c>
      <c r="F60" s="59">
        <v>0</v>
      </c>
      <c r="G60" s="60"/>
      <c r="H60" s="59">
        <f t="shared" si="7"/>
        <v>0</v>
      </c>
      <c r="I60" s="60"/>
      <c r="J60" s="1">
        <v>1399</v>
      </c>
      <c r="K60" s="1">
        <f t="shared" si="8"/>
        <v>0</v>
      </c>
    </row>
    <row r="61" spans="1:12" x14ac:dyDescent="0.25">
      <c r="A61" s="142" t="s">
        <v>278</v>
      </c>
      <c r="B61" s="56" t="s">
        <v>12</v>
      </c>
      <c r="C61" s="57" t="s">
        <v>162</v>
      </c>
      <c r="D61" s="58" t="s">
        <v>10</v>
      </c>
      <c r="E61" s="58">
        <v>0</v>
      </c>
      <c r="F61" s="59">
        <v>0</v>
      </c>
      <c r="G61" s="60"/>
      <c r="H61" s="59">
        <f t="shared" si="7"/>
        <v>0</v>
      </c>
      <c r="I61" s="60"/>
      <c r="J61" s="1">
        <v>1518</v>
      </c>
      <c r="K61" s="1">
        <f t="shared" si="8"/>
        <v>0</v>
      </c>
    </row>
    <row r="62" spans="1:12" x14ac:dyDescent="0.25">
      <c r="A62" s="142" t="s">
        <v>278</v>
      </c>
      <c r="B62" s="56" t="s">
        <v>12</v>
      </c>
      <c r="C62" s="57" t="s">
        <v>382</v>
      </c>
      <c r="D62" s="58" t="s">
        <v>10</v>
      </c>
      <c r="E62" s="58">
        <v>5</v>
      </c>
      <c r="F62" s="59">
        <v>0</v>
      </c>
      <c r="G62" s="60"/>
      <c r="H62" s="59">
        <f t="shared" ref="H62" si="10">E62*F62</f>
        <v>0</v>
      </c>
      <c r="I62" s="60"/>
      <c r="J62" s="1">
        <v>1637</v>
      </c>
      <c r="K62" s="1">
        <f t="shared" si="8"/>
        <v>8185</v>
      </c>
    </row>
    <row r="63" spans="1:12" x14ac:dyDescent="0.25">
      <c r="A63" s="142" t="s">
        <v>279</v>
      </c>
      <c r="B63" s="56" t="s">
        <v>12</v>
      </c>
      <c r="C63" s="57" t="s">
        <v>270</v>
      </c>
      <c r="D63" s="58" t="s">
        <v>10</v>
      </c>
      <c r="E63" s="58">
        <v>12</v>
      </c>
      <c r="F63" s="59">
        <v>0</v>
      </c>
      <c r="G63" s="60"/>
      <c r="H63" s="59">
        <f t="shared" ref="H63" si="11">E63*F63</f>
        <v>0</v>
      </c>
      <c r="I63" s="60"/>
      <c r="J63" s="1">
        <v>933</v>
      </c>
      <c r="K63" s="1">
        <f t="shared" si="8"/>
        <v>11196</v>
      </c>
    </row>
    <row r="64" spans="1:12" x14ac:dyDescent="0.25">
      <c r="A64" s="142" t="s">
        <v>279</v>
      </c>
      <c r="B64" s="56" t="s">
        <v>12</v>
      </c>
      <c r="C64" s="57" t="s">
        <v>163</v>
      </c>
      <c r="D64" s="58" t="s">
        <v>10</v>
      </c>
      <c r="E64" s="58">
        <v>26</v>
      </c>
      <c r="F64" s="59">
        <v>0</v>
      </c>
      <c r="G64" s="60"/>
      <c r="H64" s="59">
        <f t="shared" ref="H64" si="12">E64*F64</f>
        <v>0</v>
      </c>
      <c r="I64" s="60"/>
      <c r="J64" s="1">
        <v>1251</v>
      </c>
      <c r="K64" s="1">
        <f t="shared" si="8"/>
        <v>32526</v>
      </c>
    </row>
    <row r="65" spans="1:11" x14ac:dyDescent="0.25">
      <c r="A65" s="142" t="s">
        <v>280</v>
      </c>
      <c r="B65" s="56" t="s">
        <v>12</v>
      </c>
      <c r="C65" s="57" t="s">
        <v>164</v>
      </c>
      <c r="D65" s="58" t="s">
        <v>10</v>
      </c>
      <c r="E65" s="58">
        <v>91</v>
      </c>
      <c r="F65" s="59">
        <v>0</v>
      </c>
      <c r="G65" s="60"/>
      <c r="H65" s="59">
        <f t="shared" si="7"/>
        <v>0</v>
      </c>
      <c r="I65" s="60"/>
      <c r="J65" s="1">
        <v>1420</v>
      </c>
      <c r="K65" s="1">
        <f t="shared" si="8"/>
        <v>129220</v>
      </c>
    </row>
    <row r="66" spans="1:11" x14ac:dyDescent="0.25">
      <c r="A66" s="142" t="s">
        <v>234</v>
      </c>
      <c r="B66" s="56" t="s">
        <v>12</v>
      </c>
      <c r="C66" s="57" t="s">
        <v>165</v>
      </c>
      <c r="D66" s="58" t="s">
        <v>10</v>
      </c>
      <c r="E66" s="58">
        <v>30</v>
      </c>
      <c r="F66" s="59">
        <v>0</v>
      </c>
      <c r="G66" s="60"/>
      <c r="H66" s="59">
        <f t="shared" si="7"/>
        <v>0</v>
      </c>
      <c r="I66" s="60"/>
      <c r="J66" s="1">
        <v>1585</v>
      </c>
      <c r="K66" s="1">
        <f t="shared" si="8"/>
        <v>47550</v>
      </c>
    </row>
    <row r="67" spans="1:11" x14ac:dyDescent="0.25">
      <c r="A67" s="142" t="s">
        <v>235</v>
      </c>
      <c r="B67" s="56" t="s">
        <v>12</v>
      </c>
      <c r="C67" s="57" t="s">
        <v>166</v>
      </c>
      <c r="D67" s="58" t="s">
        <v>10</v>
      </c>
      <c r="E67" s="58">
        <v>12</v>
      </c>
      <c r="F67" s="59">
        <v>0</v>
      </c>
      <c r="G67" s="60"/>
      <c r="H67" s="59">
        <f t="shared" si="7"/>
        <v>0</v>
      </c>
      <c r="I67" s="60"/>
      <c r="J67" s="1">
        <v>1695</v>
      </c>
      <c r="K67" s="1">
        <f t="shared" si="8"/>
        <v>20340</v>
      </c>
    </row>
    <row r="68" spans="1:11" x14ac:dyDescent="0.25">
      <c r="A68" s="142" t="s">
        <v>281</v>
      </c>
      <c r="B68" s="56" t="s">
        <v>12</v>
      </c>
      <c r="C68" s="57" t="s">
        <v>167</v>
      </c>
      <c r="D68" s="58" t="s">
        <v>10</v>
      </c>
      <c r="E68" s="58">
        <v>0</v>
      </c>
      <c r="F68" s="59">
        <v>0</v>
      </c>
      <c r="G68" s="60"/>
      <c r="H68" s="59">
        <f t="shared" si="7"/>
        <v>0</v>
      </c>
      <c r="I68" s="60"/>
      <c r="J68" s="1">
        <v>1870</v>
      </c>
      <c r="K68" s="1">
        <f t="shared" si="8"/>
        <v>0</v>
      </c>
    </row>
    <row r="69" spans="1:11" x14ac:dyDescent="0.25">
      <c r="A69" s="142" t="s">
        <v>282</v>
      </c>
      <c r="B69" s="56" t="s">
        <v>12</v>
      </c>
      <c r="C69" s="57" t="s">
        <v>168</v>
      </c>
      <c r="D69" s="58" t="s">
        <v>10</v>
      </c>
      <c r="E69" s="58">
        <v>0</v>
      </c>
      <c r="F69" s="59">
        <v>0</v>
      </c>
      <c r="G69" s="62"/>
      <c r="H69" s="59">
        <f t="shared" si="7"/>
        <v>0</v>
      </c>
      <c r="I69" s="60"/>
      <c r="J69" s="1">
        <v>2036</v>
      </c>
      <c r="K69" s="1">
        <f t="shared" si="8"/>
        <v>0</v>
      </c>
    </row>
    <row r="70" spans="1:11" x14ac:dyDescent="0.25">
      <c r="A70" s="142" t="s">
        <v>283</v>
      </c>
      <c r="B70" s="56" t="s">
        <v>12</v>
      </c>
      <c r="C70" s="57" t="s">
        <v>213</v>
      </c>
      <c r="D70" s="58" t="s">
        <v>10</v>
      </c>
      <c r="E70" s="58">
        <v>13</v>
      </c>
      <c r="F70" s="59">
        <v>0</v>
      </c>
      <c r="G70" s="60"/>
      <c r="H70" s="59">
        <f t="shared" si="7"/>
        <v>0</v>
      </c>
      <c r="I70" s="60"/>
      <c r="J70" s="1">
        <v>1170</v>
      </c>
      <c r="K70" s="1">
        <f t="shared" si="8"/>
        <v>15210</v>
      </c>
    </row>
    <row r="71" spans="1:11" x14ac:dyDescent="0.25">
      <c r="A71" s="142" t="s">
        <v>283</v>
      </c>
      <c r="B71" s="56" t="s">
        <v>12</v>
      </c>
      <c r="C71" s="57" t="s">
        <v>170</v>
      </c>
      <c r="D71" s="58" t="s">
        <v>10</v>
      </c>
      <c r="E71" s="58">
        <v>37</v>
      </c>
      <c r="F71" s="59">
        <v>0</v>
      </c>
      <c r="G71" s="60"/>
      <c r="H71" s="59">
        <f t="shared" ref="H71" si="13">E71*F71</f>
        <v>0</v>
      </c>
      <c r="I71" s="60"/>
      <c r="J71" s="1">
        <v>1560</v>
      </c>
      <c r="K71" s="1">
        <f t="shared" si="8"/>
        <v>57720</v>
      </c>
    </row>
    <row r="72" spans="1:11" x14ac:dyDescent="0.25">
      <c r="A72" s="142" t="s">
        <v>284</v>
      </c>
      <c r="B72" s="56" t="s">
        <v>12</v>
      </c>
      <c r="C72" s="57" t="s">
        <v>171</v>
      </c>
      <c r="D72" s="58" t="s">
        <v>10</v>
      </c>
      <c r="E72" s="58">
        <v>36</v>
      </c>
      <c r="F72" s="59">
        <v>0</v>
      </c>
      <c r="G72" s="60"/>
      <c r="H72" s="59">
        <f t="shared" si="7"/>
        <v>0</v>
      </c>
      <c r="I72" s="60"/>
      <c r="J72" s="1">
        <v>1755</v>
      </c>
      <c r="K72" s="1">
        <f t="shared" si="8"/>
        <v>63180</v>
      </c>
    </row>
    <row r="73" spans="1:11" x14ac:dyDescent="0.25">
      <c r="A73" s="142" t="s">
        <v>236</v>
      </c>
      <c r="B73" s="56" t="s">
        <v>12</v>
      </c>
      <c r="C73" s="57" t="s">
        <v>172</v>
      </c>
      <c r="D73" s="58" t="s">
        <v>10</v>
      </c>
      <c r="E73" s="58">
        <v>4</v>
      </c>
      <c r="F73" s="59">
        <v>0</v>
      </c>
      <c r="G73" s="60"/>
      <c r="H73" s="59">
        <f t="shared" si="7"/>
        <v>0</v>
      </c>
      <c r="I73" s="60"/>
      <c r="J73" s="1">
        <v>1950</v>
      </c>
      <c r="K73" s="1">
        <f t="shared" si="8"/>
        <v>7800</v>
      </c>
    </row>
    <row r="74" spans="1:11" x14ac:dyDescent="0.25">
      <c r="A74" s="142" t="s">
        <v>285</v>
      </c>
      <c r="B74" s="56" t="s">
        <v>12</v>
      </c>
      <c r="C74" s="57" t="s">
        <v>174</v>
      </c>
      <c r="D74" s="58" t="s">
        <v>10</v>
      </c>
      <c r="E74" s="58">
        <v>0</v>
      </c>
      <c r="F74" s="59">
        <v>0</v>
      </c>
      <c r="G74" s="60"/>
      <c r="H74" s="59">
        <f t="shared" si="7"/>
        <v>0</v>
      </c>
      <c r="I74" s="60"/>
      <c r="J74" s="1">
        <v>2535</v>
      </c>
      <c r="K74" s="1">
        <f t="shared" si="8"/>
        <v>0</v>
      </c>
    </row>
    <row r="75" spans="1:11" x14ac:dyDescent="0.25">
      <c r="A75" s="142" t="s">
        <v>237</v>
      </c>
      <c r="B75" s="56" t="s">
        <v>12</v>
      </c>
      <c r="C75" s="57" t="s">
        <v>177</v>
      </c>
      <c r="D75" s="58" t="s">
        <v>10</v>
      </c>
      <c r="E75" s="58">
        <v>37</v>
      </c>
      <c r="F75" s="59">
        <v>0</v>
      </c>
      <c r="G75" s="62"/>
      <c r="H75" s="59">
        <f t="shared" si="7"/>
        <v>0</v>
      </c>
      <c r="I75" s="60"/>
      <c r="J75" s="1">
        <v>1114</v>
      </c>
      <c r="K75" s="1">
        <f t="shared" si="8"/>
        <v>41218</v>
      </c>
    </row>
    <row r="76" spans="1:11" x14ac:dyDescent="0.25">
      <c r="A76" s="142" t="s">
        <v>238</v>
      </c>
      <c r="B76" s="56" t="s">
        <v>12</v>
      </c>
      <c r="C76" s="57" t="s">
        <v>178</v>
      </c>
      <c r="D76" s="58" t="s">
        <v>10</v>
      </c>
      <c r="E76" s="58">
        <v>51</v>
      </c>
      <c r="F76" s="59">
        <v>0</v>
      </c>
      <c r="G76" s="62"/>
      <c r="H76" s="59">
        <f t="shared" si="7"/>
        <v>0</v>
      </c>
      <c r="I76" s="60"/>
      <c r="J76" s="1">
        <v>1393</v>
      </c>
      <c r="K76" s="1">
        <f t="shared" si="8"/>
        <v>71043</v>
      </c>
    </row>
    <row r="77" spans="1:11" x14ac:dyDescent="0.25">
      <c r="A77" s="142" t="s">
        <v>286</v>
      </c>
      <c r="B77" s="56" t="s">
        <v>12</v>
      </c>
      <c r="C77" s="57" t="s">
        <v>179</v>
      </c>
      <c r="D77" s="58" t="s">
        <v>10</v>
      </c>
      <c r="E77" s="58">
        <v>4</v>
      </c>
      <c r="F77" s="59">
        <v>0</v>
      </c>
      <c r="G77" s="62"/>
      <c r="H77" s="59">
        <f t="shared" si="7"/>
        <v>0</v>
      </c>
      <c r="I77" s="60"/>
      <c r="J77" s="1">
        <v>1671</v>
      </c>
      <c r="K77" s="1">
        <f t="shared" si="8"/>
        <v>6684</v>
      </c>
    </row>
    <row r="78" spans="1:11" x14ac:dyDescent="0.25">
      <c r="A78" s="142" t="s">
        <v>239</v>
      </c>
      <c r="B78" s="143" t="s">
        <v>12</v>
      </c>
      <c r="C78" s="144" t="s">
        <v>180</v>
      </c>
      <c r="D78" s="145" t="s">
        <v>10</v>
      </c>
      <c r="E78" s="145">
        <v>0</v>
      </c>
      <c r="F78" s="140">
        <v>0</v>
      </c>
      <c r="G78" s="141"/>
      <c r="H78" s="140">
        <f t="shared" si="7"/>
        <v>0</v>
      </c>
      <c r="I78" s="146"/>
      <c r="J78" s="1">
        <v>1950</v>
      </c>
      <c r="K78" s="1">
        <f t="shared" si="8"/>
        <v>0</v>
      </c>
    </row>
    <row r="79" spans="1:11" x14ac:dyDescent="0.25">
      <c r="A79" s="142" t="s">
        <v>239</v>
      </c>
      <c r="B79" s="143" t="s">
        <v>12</v>
      </c>
      <c r="C79" s="144" t="s">
        <v>181</v>
      </c>
      <c r="D79" s="145" t="s">
        <v>10</v>
      </c>
      <c r="E79" s="145">
        <v>19</v>
      </c>
      <c r="F79" s="140">
        <v>0</v>
      </c>
      <c r="G79" s="141"/>
      <c r="H79" s="140">
        <f t="shared" ref="H79" si="14">E79*F79</f>
        <v>0</v>
      </c>
      <c r="I79" s="146"/>
      <c r="J79" s="1">
        <v>2228</v>
      </c>
      <c r="K79" s="1">
        <f t="shared" si="8"/>
        <v>42332</v>
      </c>
    </row>
    <row r="80" spans="1:11" x14ac:dyDescent="0.25">
      <c r="A80" s="142" t="s">
        <v>240</v>
      </c>
      <c r="B80" s="143" t="s">
        <v>12</v>
      </c>
      <c r="C80" s="144" t="s">
        <v>182</v>
      </c>
      <c r="D80" s="145" t="s">
        <v>10</v>
      </c>
      <c r="E80" s="145">
        <v>51</v>
      </c>
      <c r="F80" s="140">
        <v>0</v>
      </c>
      <c r="G80" s="141"/>
      <c r="H80" s="140">
        <f t="shared" si="7"/>
        <v>0</v>
      </c>
      <c r="I80" s="146"/>
      <c r="J80" s="1">
        <v>2507</v>
      </c>
      <c r="K80" s="1">
        <f t="shared" si="8"/>
        <v>127857</v>
      </c>
    </row>
    <row r="81" spans="1:12" x14ac:dyDescent="0.25">
      <c r="A81" s="142" t="s">
        <v>241</v>
      </c>
      <c r="B81" s="143" t="s">
        <v>12</v>
      </c>
      <c r="C81" s="144" t="s">
        <v>183</v>
      </c>
      <c r="D81" s="145" t="s">
        <v>10</v>
      </c>
      <c r="E81" s="145">
        <v>8</v>
      </c>
      <c r="F81" s="140">
        <v>0</v>
      </c>
      <c r="G81" s="141"/>
      <c r="H81" s="140">
        <f t="shared" si="7"/>
        <v>0</v>
      </c>
      <c r="I81" s="146"/>
      <c r="J81" s="1">
        <v>2785</v>
      </c>
      <c r="K81" s="1">
        <f t="shared" si="8"/>
        <v>22280</v>
      </c>
    </row>
    <row r="82" spans="1:12" ht="15.75" thickBot="1" x14ac:dyDescent="0.3">
      <c r="A82" s="142" t="s">
        <v>287</v>
      </c>
      <c r="B82" s="143" t="s">
        <v>12</v>
      </c>
      <c r="C82" s="144" t="s">
        <v>271</v>
      </c>
      <c r="D82" s="145" t="s">
        <v>10</v>
      </c>
      <c r="E82" s="145">
        <v>0</v>
      </c>
      <c r="F82" s="140">
        <v>0</v>
      </c>
      <c r="G82" s="141"/>
      <c r="H82" s="140">
        <f t="shared" si="7"/>
        <v>0</v>
      </c>
      <c r="I82" s="146"/>
      <c r="J82" s="1">
        <v>3621</v>
      </c>
      <c r="K82" s="1">
        <f t="shared" si="8"/>
        <v>0</v>
      </c>
    </row>
    <row r="83" spans="1:12" ht="15" customHeight="1" x14ac:dyDescent="0.25">
      <c r="A83" s="30"/>
      <c r="B83" s="31"/>
      <c r="C83" s="32" t="s">
        <v>214</v>
      </c>
      <c r="D83" s="33"/>
      <c r="E83" s="33"/>
      <c r="F83" s="34"/>
      <c r="G83" s="35"/>
      <c r="H83" s="36">
        <f>SUM(H49:H78)</f>
        <v>0</v>
      </c>
      <c r="I83" s="37">
        <f>SUM(I49:I78)</f>
        <v>0</v>
      </c>
    </row>
    <row r="84" spans="1:12" ht="15" customHeight="1" thickBot="1" x14ac:dyDescent="0.3">
      <c r="A84" s="38"/>
      <c r="B84" s="39"/>
      <c r="C84" s="40" t="s">
        <v>127</v>
      </c>
      <c r="D84" s="41"/>
      <c r="E84" s="41"/>
      <c r="F84" s="42"/>
      <c r="G84" s="43"/>
      <c r="H84" s="44"/>
      <c r="I84" s="45">
        <f>SUM(H83:I83)</f>
        <v>0</v>
      </c>
    </row>
    <row r="85" spans="1:12" ht="15" customHeight="1" x14ac:dyDescent="0.25">
      <c r="C85" s="139" t="s">
        <v>393</v>
      </c>
      <c r="E85" s="5"/>
      <c r="I85" s="46"/>
    </row>
    <row r="86" spans="1:12" ht="30" x14ac:dyDescent="0.25">
      <c r="A86" s="47"/>
      <c r="B86" s="48"/>
      <c r="C86" s="49" t="s">
        <v>95</v>
      </c>
      <c r="D86" s="49"/>
      <c r="E86" s="49"/>
      <c r="F86" s="186"/>
      <c r="G86" s="186"/>
      <c r="H86" s="186"/>
      <c r="I86" s="186"/>
      <c r="J86" s="1" t="s">
        <v>155</v>
      </c>
      <c r="K86" s="1" t="s">
        <v>215</v>
      </c>
      <c r="L86" s="1" t="s">
        <v>217</v>
      </c>
    </row>
    <row r="87" spans="1:12" x14ac:dyDescent="0.25">
      <c r="A87" s="63">
        <v>21</v>
      </c>
      <c r="B87" s="64" t="s">
        <v>9</v>
      </c>
      <c r="C87" s="65" t="s">
        <v>154</v>
      </c>
      <c r="D87" s="66" t="s">
        <v>96</v>
      </c>
      <c r="E87" s="147">
        <f>L87/100</f>
        <v>16.508240000000001</v>
      </c>
      <c r="F87" s="59"/>
      <c r="G87" s="62">
        <v>0</v>
      </c>
      <c r="H87" s="59"/>
      <c r="I87" s="62">
        <f>E87*G87</f>
        <v>0</v>
      </c>
      <c r="K87" s="1">
        <f>SUM(K88:K119)</f>
        <v>1650824</v>
      </c>
      <c r="L87" s="1">
        <f>K87/1000</f>
        <v>1650.8240000000001</v>
      </c>
    </row>
    <row r="88" spans="1:12" x14ac:dyDescent="0.25">
      <c r="A88" s="151" t="s">
        <v>86</v>
      </c>
      <c r="B88" s="152" t="s">
        <v>12</v>
      </c>
      <c r="C88" s="153" t="s">
        <v>156</v>
      </c>
      <c r="D88" s="154" t="s">
        <v>10</v>
      </c>
      <c r="E88" s="154">
        <v>1</v>
      </c>
      <c r="F88" s="149">
        <v>0</v>
      </c>
      <c r="G88" s="155"/>
      <c r="H88" s="149">
        <f t="shared" ref="H88:H113" si="15">E88*F88</f>
        <v>0</v>
      </c>
      <c r="I88" s="155"/>
      <c r="J88" s="1">
        <v>2036</v>
      </c>
      <c r="K88" s="1">
        <f>E88*J88</f>
        <v>2036</v>
      </c>
    </row>
    <row r="89" spans="1:12" x14ac:dyDescent="0.25">
      <c r="A89" s="151" t="s">
        <v>87</v>
      </c>
      <c r="B89" s="152" t="s">
        <v>12</v>
      </c>
      <c r="C89" s="153" t="s">
        <v>380</v>
      </c>
      <c r="D89" s="154" t="s">
        <v>10</v>
      </c>
      <c r="E89" s="154">
        <v>1</v>
      </c>
      <c r="F89" s="149">
        <v>0</v>
      </c>
      <c r="G89" s="155"/>
      <c r="H89" s="149">
        <f t="shared" si="15"/>
        <v>0</v>
      </c>
      <c r="I89" s="155"/>
      <c r="J89" s="1">
        <v>1950</v>
      </c>
      <c r="K89" s="1">
        <f>E89*J89</f>
        <v>1950</v>
      </c>
    </row>
    <row r="90" spans="1:12" x14ac:dyDescent="0.25">
      <c r="A90" s="151" t="s">
        <v>89</v>
      </c>
      <c r="B90" s="152" t="s">
        <v>12</v>
      </c>
      <c r="C90" s="153" t="s">
        <v>259</v>
      </c>
      <c r="D90" s="154" t="s">
        <v>10</v>
      </c>
      <c r="E90" s="154">
        <v>1</v>
      </c>
      <c r="F90" s="149">
        <v>0</v>
      </c>
      <c r="G90" s="155"/>
      <c r="H90" s="149">
        <f t="shared" si="15"/>
        <v>0</v>
      </c>
      <c r="I90" s="155"/>
      <c r="J90" s="1">
        <v>2925</v>
      </c>
      <c r="K90" s="1">
        <f t="shared" ref="K90:K113" si="16">E90*J90</f>
        <v>2925</v>
      </c>
    </row>
    <row r="91" spans="1:12" x14ac:dyDescent="0.25">
      <c r="A91" s="151" t="s">
        <v>298</v>
      </c>
      <c r="B91" s="152" t="s">
        <v>12</v>
      </c>
      <c r="C91" s="153" t="s">
        <v>396</v>
      </c>
      <c r="D91" s="154" t="s">
        <v>10</v>
      </c>
      <c r="E91" s="154">
        <v>2</v>
      </c>
      <c r="F91" s="149">
        <v>0</v>
      </c>
      <c r="G91" s="155"/>
      <c r="H91" s="149">
        <f t="shared" si="15"/>
        <v>0</v>
      </c>
      <c r="I91" s="155"/>
      <c r="J91" s="1">
        <v>4115</v>
      </c>
      <c r="K91" s="1">
        <f t="shared" si="16"/>
        <v>8230</v>
      </c>
    </row>
    <row r="92" spans="1:12" x14ac:dyDescent="0.25">
      <c r="A92" s="151" t="s">
        <v>300</v>
      </c>
      <c r="B92" s="152" t="s">
        <v>12</v>
      </c>
      <c r="C92" s="153" t="s">
        <v>157</v>
      </c>
      <c r="D92" s="154" t="s">
        <v>10</v>
      </c>
      <c r="E92" s="154">
        <v>8</v>
      </c>
      <c r="F92" s="149">
        <v>0</v>
      </c>
      <c r="G92" s="150"/>
      <c r="H92" s="149">
        <f t="shared" si="15"/>
        <v>0</v>
      </c>
      <c r="I92" s="155"/>
      <c r="J92" s="1">
        <v>934</v>
      </c>
      <c r="K92" s="1">
        <f t="shared" si="16"/>
        <v>7472</v>
      </c>
    </row>
    <row r="93" spans="1:12" x14ac:dyDescent="0.25">
      <c r="A93" s="151" t="s">
        <v>301</v>
      </c>
      <c r="B93" s="152" t="s">
        <v>12</v>
      </c>
      <c r="C93" s="153" t="s">
        <v>158</v>
      </c>
      <c r="D93" s="154" t="s">
        <v>10</v>
      </c>
      <c r="E93" s="154">
        <v>34</v>
      </c>
      <c r="F93" s="149">
        <v>0</v>
      </c>
      <c r="G93" s="155"/>
      <c r="H93" s="149">
        <f t="shared" si="15"/>
        <v>0</v>
      </c>
      <c r="I93" s="155"/>
      <c r="J93" s="1">
        <v>1052</v>
      </c>
      <c r="K93" s="1">
        <f t="shared" si="16"/>
        <v>35768</v>
      </c>
    </row>
    <row r="94" spans="1:12" x14ac:dyDescent="0.25">
      <c r="A94" s="151" t="s">
        <v>302</v>
      </c>
      <c r="B94" s="152" t="s">
        <v>12</v>
      </c>
      <c r="C94" s="153" t="s">
        <v>159</v>
      </c>
      <c r="D94" s="154" t="s">
        <v>10</v>
      </c>
      <c r="E94" s="154">
        <v>14</v>
      </c>
      <c r="F94" s="149">
        <v>0</v>
      </c>
      <c r="G94" s="155"/>
      <c r="H94" s="149">
        <f t="shared" si="15"/>
        <v>0</v>
      </c>
      <c r="I94" s="155"/>
      <c r="J94" s="1">
        <v>1163</v>
      </c>
      <c r="K94" s="1">
        <f t="shared" si="16"/>
        <v>16282</v>
      </c>
    </row>
    <row r="95" spans="1:12" x14ac:dyDescent="0.25">
      <c r="A95" s="151"/>
      <c r="B95" s="152" t="s">
        <v>12</v>
      </c>
      <c r="C95" s="153" t="s">
        <v>162</v>
      </c>
      <c r="D95" s="154" t="s">
        <v>10</v>
      </c>
      <c r="E95" s="154">
        <v>1</v>
      </c>
      <c r="F95" s="149">
        <v>0</v>
      </c>
      <c r="G95" s="155"/>
      <c r="H95" s="149">
        <f t="shared" si="15"/>
        <v>0</v>
      </c>
      <c r="I95" s="155"/>
      <c r="J95" s="1">
        <v>1518</v>
      </c>
      <c r="K95" s="1">
        <f t="shared" si="16"/>
        <v>1518</v>
      </c>
    </row>
    <row r="96" spans="1:12" x14ac:dyDescent="0.25">
      <c r="A96" s="151" t="s">
        <v>304</v>
      </c>
      <c r="B96" s="152" t="s">
        <v>12</v>
      </c>
      <c r="C96" s="153" t="s">
        <v>382</v>
      </c>
      <c r="D96" s="154" t="s">
        <v>10</v>
      </c>
      <c r="E96" s="154">
        <v>4</v>
      </c>
      <c r="F96" s="149">
        <v>0</v>
      </c>
      <c r="G96" s="155"/>
      <c r="H96" s="149">
        <f t="shared" si="15"/>
        <v>0</v>
      </c>
      <c r="I96" s="155"/>
      <c r="J96" s="1">
        <v>1637</v>
      </c>
      <c r="K96" s="1">
        <f t="shared" si="16"/>
        <v>6548</v>
      </c>
    </row>
    <row r="97" spans="1:11" x14ac:dyDescent="0.25">
      <c r="A97" s="151" t="s">
        <v>306</v>
      </c>
      <c r="B97" s="152" t="s">
        <v>12</v>
      </c>
      <c r="C97" s="153" t="s">
        <v>270</v>
      </c>
      <c r="D97" s="154" t="s">
        <v>10</v>
      </c>
      <c r="E97" s="154">
        <v>13</v>
      </c>
      <c r="F97" s="149">
        <v>0</v>
      </c>
      <c r="G97" s="155"/>
      <c r="H97" s="149">
        <f t="shared" si="15"/>
        <v>0</v>
      </c>
      <c r="I97" s="155"/>
      <c r="J97" s="1">
        <v>933</v>
      </c>
      <c r="K97" s="1">
        <f t="shared" si="16"/>
        <v>12129</v>
      </c>
    </row>
    <row r="98" spans="1:11" x14ac:dyDescent="0.25">
      <c r="A98" s="151"/>
      <c r="B98" s="152" t="s">
        <v>12</v>
      </c>
      <c r="C98" s="153" t="s">
        <v>397</v>
      </c>
      <c r="D98" s="154" t="s">
        <v>10</v>
      </c>
      <c r="E98" s="154">
        <v>3</v>
      </c>
      <c r="F98" s="149">
        <v>0</v>
      </c>
      <c r="G98" s="155"/>
      <c r="H98" s="149">
        <f t="shared" si="15"/>
        <v>0</v>
      </c>
      <c r="I98" s="155"/>
      <c r="J98" s="1">
        <v>1111</v>
      </c>
      <c r="K98" s="1">
        <f t="shared" si="16"/>
        <v>3333</v>
      </c>
    </row>
    <row r="99" spans="1:11" x14ac:dyDescent="0.25">
      <c r="A99" s="151" t="s">
        <v>306</v>
      </c>
      <c r="B99" s="152" t="s">
        <v>12</v>
      </c>
      <c r="C99" s="153" t="s">
        <v>163</v>
      </c>
      <c r="D99" s="154" t="s">
        <v>10</v>
      </c>
      <c r="E99" s="154">
        <v>14</v>
      </c>
      <c r="F99" s="149">
        <v>0</v>
      </c>
      <c r="G99" s="155"/>
      <c r="H99" s="149">
        <f t="shared" si="15"/>
        <v>0</v>
      </c>
      <c r="I99" s="155"/>
      <c r="J99" s="1">
        <v>1251</v>
      </c>
      <c r="K99" s="1">
        <f t="shared" si="16"/>
        <v>17514</v>
      </c>
    </row>
    <row r="100" spans="1:11" x14ac:dyDescent="0.25">
      <c r="A100" s="151" t="s">
        <v>307</v>
      </c>
      <c r="B100" s="152" t="s">
        <v>12</v>
      </c>
      <c r="C100" s="153" t="s">
        <v>164</v>
      </c>
      <c r="D100" s="154" t="s">
        <v>10</v>
      </c>
      <c r="E100" s="154">
        <v>111</v>
      </c>
      <c r="F100" s="149">
        <v>0</v>
      </c>
      <c r="G100" s="155"/>
      <c r="H100" s="149">
        <f t="shared" si="15"/>
        <v>0</v>
      </c>
      <c r="I100" s="155"/>
      <c r="J100" s="1">
        <v>1420</v>
      </c>
      <c r="K100" s="1">
        <f t="shared" si="16"/>
        <v>157620</v>
      </c>
    </row>
    <row r="101" spans="1:11" x14ac:dyDescent="0.25">
      <c r="A101" s="151" t="s">
        <v>308</v>
      </c>
      <c r="B101" s="152" t="s">
        <v>12</v>
      </c>
      <c r="C101" s="153" t="s">
        <v>165</v>
      </c>
      <c r="D101" s="154" t="s">
        <v>10</v>
      </c>
      <c r="E101" s="154">
        <v>67</v>
      </c>
      <c r="F101" s="149">
        <v>0</v>
      </c>
      <c r="G101" s="155"/>
      <c r="H101" s="149">
        <f t="shared" si="15"/>
        <v>0</v>
      </c>
      <c r="I101" s="155"/>
      <c r="J101" s="1">
        <v>1585</v>
      </c>
      <c r="K101" s="1">
        <f t="shared" si="16"/>
        <v>106195</v>
      </c>
    </row>
    <row r="102" spans="1:11" x14ac:dyDescent="0.25">
      <c r="A102" s="151" t="s">
        <v>309</v>
      </c>
      <c r="B102" s="152" t="s">
        <v>12</v>
      </c>
      <c r="C102" s="153" t="s">
        <v>166</v>
      </c>
      <c r="D102" s="154" t="s">
        <v>10</v>
      </c>
      <c r="E102" s="154">
        <v>13</v>
      </c>
      <c r="F102" s="149">
        <v>0</v>
      </c>
      <c r="G102" s="155"/>
      <c r="H102" s="149">
        <f t="shared" si="15"/>
        <v>0</v>
      </c>
      <c r="I102" s="155"/>
      <c r="J102" s="1">
        <v>1695</v>
      </c>
      <c r="K102" s="1">
        <f t="shared" si="16"/>
        <v>22035</v>
      </c>
    </row>
    <row r="103" spans="1:11" x14ac:dyDescent="0.25">
      <c r="A103" s="151" t="s">
        <v>312</v>
      </c>
      <c r="B103" s="152" t="s">
        <v>12</v>
      </c>
      <c r="C103" s="153" t="s">
        <v>213</v>
      </c>
      <c r="D103" s="154" t="s">
        <v>10</v>
      </c>
      <c r="E103" s="154">
        <v>14</v>
      </c>
      <c r="F103" s="149">
        <v>0</v>
      </c>
      <c r="G103" s="155"/>
      <c r="H103" s="149">
        <f t="shared" si="15"/>
        <v>0</v>
      </c>
      <c r="I103" s="155"/>
      <c r="J103" s="1">
        <v>1170</v>
      </c>
      <c r="K103" s="1">
        <f t="shared" si="16"/>
        <v>16380</v>
      </c>
    </row>
    <row r="104" spans="1:11" x14ac:dyDescent="0.25">
      <c r="A104" s="151" t="s">
        <v>312</v>
      </c>
      <c r="B104" s="152" t="s">
        <v>12</v>
      </c>
      <c r="C104" s="153" t="s">
        <v>170</v>
      </c>
      <c r="D104" s="154" t="s">
        <v>10</v>
      </c>
      <c r="E104" s="154">
        <v>19</v>
      </c>
      <c r="F104" s="149">
        <v>0</v>
      </c>
      <c r="G104" s="155"/>
      <c r="H104" s="149">
        <f t="shared" si="15"/>
        <v>0</v>
      </c>
      <c r="I104" s="155"/>
      <c r="J104" s="1">
        <v>1560</v>
      </c>
      <c r="K104" s="1">
        <f t="shared" si="16"/>
        <v>29640</v>
      </c>
    </row>
    <row r="105" spans="1:11" x14ac:dyDescent="0.25">
      <c r="A105" s="151" t="s">
        <v>313</v>
      </c>
      <c r="B105" s="152" t="s">
        <v>12</v>
      </c>
      <c r="C105" s="153" t="s">
        <v>171</v>
      </c>
      <c r="D105" s="154" t="s">
        <v>10</v>
      </c>
      <c r="E105" s="154">
        <v>24</v>
      </c>
      <c r="F105" s="149">
        <v>0</v>
      </c>
      <c r="G105" s="155"/>
      <c r="H105" s="149">
        <f t="shared" si="15"/>
        <v>0</v>
      </c>
      <c r="I105" s="155"/>
      <c r="J105" s="1">
        <v>1755</v>
      </c>
      <c r="K105" s="1">
        <f t="shared" si="16"/>
        <v>42120</v>
      </c>
    </row>
    <row r="106" spans="1:11" x14ac:dyDescent="0.25">
      <c r="A106" s="151" t="s">
        <v>314</v>
      </c>
      <c r="B106" s="152" t="s">
        <v>12</v>
      </c>
      <c r="C106" s="153" t="s">
        <v>172</v>
      </c>
      <c r="D106" s="154" t="s">
        <v>10</v>
      </c>
      <c r="E106" s="154">
        <v>2</v>
      </c>
      <c r="F106" s="149">
        <v>0</v>
      </c>
      <c r="G106" s="155"/>
      <c r="H106" s="149">
        <f t="shared" si="15"/>
        <v>0</v>
      </c>
      <c r="I106" s="155"/>
      <c r="J106" s="1">
        <v>1950</v>
      </c>
      <c r="K106" s="1">
        <f t="shared" si="16"/>
        <v>3900</v>
      </c>
    </row>
    <row r="107" spans="1:11" x14ac:dyDescent="0.25">
      <c r="A107" s="151" t="s">
        <v>316</v>
      </c>
      <c r="B107" s="152" t="s">
        <v>12</v>
      </c>
      <c r="C107" s="153" t="s">
        <v>177</v>
      </c>
      <c r="D107" s="154" t="s">
        <v>10</v>
      </c>
      <c r="E107" s="154">
        <v>52</v>
      </c>
      <c r="F107" s="149">
        <v>0</v>
      </c>
      <c r="G107" s="150"/>
      <c r="H107" s="149">
        <f t="shared" si="15"/>
        <v>0</v>
      </c>
      <c r="I107" s="155"/>
      <c r="J107" s="1">
        <v>1114</v>
      </c>
      <c r="K107" s="1">
        <f t="shared" si="16"/>
        <v>57928</v>
      </c>
    </row>
    <row r="108" spans="1:11" x14ac:dyDescent="0.25">
      <c r="A108" s="151" t="s">
        <v>317</v>
      </c>
      <c r="B108" s="152" t="s">
        <v>12</v>
      </c>
      <c r="C108" s="153" t="s">
        <v>178</v>
      </c>
      <c r="D108" s="154" t="s">
        <v>10</v>
      </c>
      <c r="E108" s="154">
        <v>55</v>
      </c>
      <c r="F108" s="149">
        <v>0</v>
      </c>
      <c r="G108" s="150"/>
      <c r="H108" s="149">
        <f t="shared" si="15"/>
        <v>0</v>
      </c>
      <c r="I108" s="155"/>
      <c r="J108" s="1">
        <v>1393</v>
      </c>
      <c r="K108" s="1">
        <f t="shared" si="16"/>
        <v>76615</v>
      </c>
    </row>
    <row r="109" spans="1:11" x14ac:dyDescent="0.25">
      <c r="A109" s="151" t="s">
        <v>318</v>
      </c>
      <c r="B109" s="152" t="s">
        <v>12</v>
      </c>
      <c r="C109" s="153" t="s">
        <v>179</v>
      </c>
      <c r="D109" s="154" t="s">
        <v>10</v>
      </c>
      <c r="E109" s="154">
        <v>4</v>
      </c>
      <c r="F109" s="149">
        <v>0</v>
      </c>
      <c r="G109" s="150"/>
      <c r="H109" s="149">
        <f t="shared" si="15"/>
        <v>0</v>
      </c>
      <c r="I109" s="155"/>
      <c r="J109" s="1">
        <v>1671</v>
      </c>
      <c r="K109" s="1">
        <f t="shared" si="16"/>
        <v>6684</v>
      </c>
    </row>
    <row r="110" spans="1:11" x14ac:dyDescent="0.25">
      <c r="A110" s="151" t="s">
        <v>318</v>
      </c>
      <c r="B110" s="152" t="s">
        <v>12</v>
      </c>
      <c r="C110" s="153" t="s">
        <v>180</v>
      </c>
      <c r="D110" s="154" t="s">
        <v>10</v>
      </c>
      <c r="E110" s="154">
        <v>3</v>
      </c>
      <c r="F110" s="149">
        <v>0</v>
      </c>
      <c r="G110" s="150"/>
      <c r="H110" s="149">
        <f t="shared" si="15"/>
        <v>0</v>
      </c>
      <c r="I110" s="155"/>
      <c r="J110" s="1">
        <v>1950</v>
      </c>
      <c r="K110" s="1">
        <f t="shared" si="16"/>
        <v>5850</v>
      </c>
    </row>
    <row r="111" spans="1:11" x14ac:dyDescent="0.25">
      <c r="A111" s="151" t="s">
        <v>319</v>
      </c>
      <c r="B111" s="152" t="s">
        <v>12</v>
      </c>
      <c r="C111" s="153" t="s">
        <v>181</v>
      </c>
      <c r="D111" s="154" t="s">
        <v>10</v>
      </c>
      <c r="E111" s="154">
        <v>20</v>
      </c>
      <c r="F111" s="149">
        <v>0</v>
      </c>
      <c r="G111" s="150"/>
      <c r="H111" s="149">
        <f t="shared" si="15"/>
        <v>0</v>
      </c>
      <c r="I111" s="155"/>
      <c r="J111" s="1">
        <v>2228</v>
      </c>
      <c r="K111" s="1">
        <f t="shared" si="16"/>
        <v>44560</v>
      </c>
    </row>
    <row r="112" spans="1:11" x14ac:dyDescent="0.25">
      <c r="A112" s="151" t="s">
        <v>320</v>
      </c>
      <c r="B112" s="152" t="s">
        <v>12</v>
      </c>
      <c r="C112" s="153" t="s">
        <v>182</v>
      </c>
      <c r="D112" s="154" t="s">
        <v>10</v>
      </c>
      <c r="E112" s="154">
        <v>58</v>
      </c>
      <c r="F112" s="149">
        <v>0</v>
      </c>
      <c r="G112" s="150"/>
      <c r="H112" s="149">
        <f t="shared" si="15"/>
        <v>0</v>
      </c>
      <c r="I112" s="155"/>
      <c r="J112" s="1">
        <v>2507</v>
      </c>
      <c r="K112" s="1">
        <f t="shared" si="16"/>
        <v>145406</v>
      </c>
    </row>
    <row r="113" spans="1:12" x14ac:dyDescent="0.25">
      <c r="A113" s="151" t="s">
        <v>321</v>
      </c>
      <c r="B113" s="152" t="s">
        <v>12</v>
      </c>
      <c r="C113" s="153" t="s">
        <v>183</v>
      </c>
      <c r="D113" s="154" t="s">
        <v>10</v>
      </c>
      <c r="E113" s="154">
        <v>8</v>
      </c>
      <c r="F113" s="149">
        <v>0</v>
      </c>
      <c r="G113" s="150"/>
      <c r="H113" s="149">
        <f t="shared" si="15"/>
        <v>0</v>
      </c>
      <c r="I113" s="155"/>
      <c r="J113" s="1">
        <v>2785</v>
      </c>
      <c r="K113" s="1">
        <f t="shared" si="16"/>
        <v>22280</v>
      </c>
    </row>
    <row r="115" spans="1:12" ht="15.75" thickBot="1" x14ac:dyDescent="0.3"/>
    <row r="116" spans="1:12" x14ac:dyDescent="0.25">
      <c r="A116" s="206"/>
      <c r="B116" s="207"/>
      <c r="C116" s="211" t="s">
        <v>407</v>
      </c>
      <c r="D116" s="209"/>
      <c r="E116" s="208"/>
      <c r="F116" s="208"/>
      <c r="G116" s="208"/>
      <c r="H116" s="208"/>
      <c r="I116" s="210"/>
    </row>
    <row r="117" spans="1:12" ht="30.75" thickBot="1" x14ac:dyDescent="0.3">
      <c r="A117" s="201"/>
      <c r="B117" s="202"/>
      <c r="C117" s="212" t="s">
        <v>411</v>
      </c>
      <c r="D117" s="203"/>
      <c r="E117" s="204"/>
      <c r="F117" s="204"/>
      <c r="G117" s="204"/>
      <c r="H117" s="204"/>
      <c r="I117" s="205"/>
      <c r="J117" s="8" t="s">
        <v>155</v>
      </c>
      <c r="K117" s="8" t="s">
        <v>215</v>
      </c>
      <c r="L117" s="8" t="s">
        <v>217</v>
      </c>
    </row>
    <row r="118" spans="1:12" x14ac:dyDescent="0.25">
      <c r="A118" s="162">
        <v>20</v>
      </c>
      <c r="B118" s="163" t="s">
        <v>9</v>
      </c>
      <c r="C118" s="164" t="s">
        <v>154</v>
      </c>
      <c r="D118" s="165" t="s">
        <v>96</v>
      </c>
      <c r="E118" s="200">
        <f>L118/100</f>
        <v>7.9553700000000003</v>
      </c>
      <c r="F118" s="166"/>
      <c r="G118" s="134">
        <v>0</v>
      </c>
      <c r="H118" s="166"/>
      <c r="I118" s="134">
        <f>E118*G118</f>
        <v>0</v>
      </c>
      <c r="K118" s="1">
        <f>SUM(K119:K150)</f>
        <v>795537</v>
      </c>
      <c r="L118" s="1">
        <f>K118/1000</f>
        <v>795.53700000000003</v>
      </c>
    </row>
    <row r="119" spans="1:12" x14ac:dyDescent="0.25">
      <c r="A119" s="193" t="s">
        <v>80</v>
      </c>
      <c r="B119" s="194" t="s">
        <v>12</v>
      </c>
      <c r="C119" s="195" t="s">
        <v>409</v>
      </c>
      <c r="D119" s="196" t="s">
        <v>10</v>
      </c>
      <c r="E119" s="196">
        <v>1</v>
      </c>
      <c r="F119" s="197">
        <v>0</v>
      </c>
      <c r="G119" s="198"/>
      <c r="H119" s="197">
        <f t="shared" ref="H119:H142" si="17">E119*F119</f>
        <v>0</v>
      </c>
      <c r="I119" s="198"/>
      <c r="J119" s="1">
        <v>2369</v>
      </c>
      <c r="K119" s="1">
        <f>E119*J119</f>
        <v>2369</v>
      </c>
    </row>
    <row r="120" spans="1:12" x14ac:dyDescent="0.25">
      <c r="A120" s="193" t="s">
        <v>81</v>
      </c>
      <c r="B120" s="194" t="s">
        <v>12</v>
      </c>
      <c r="C120" s="195" t="s">
        <v>380</v>
      </c>
      <c r="D120" s="196" t="s">
        <v>10</v>
      </c>
      <c r="E120" s="196">
        <v>1</v>
      </c>
      <c r="F120" s="197">
        <v>0</v>
      </c>
      <c r="G120" s="198"/>
      <c r="H120" s="197">
        <f t="shared" si="17"/>
        <v>0</v>
      </c>
      <c r="I120" s="198"/>
      <c r="J120" s="1">
        <v>1950</v>
      </c>
      <c r="K120" s="1">
        <f t="shared" ref="K120:K142" si="18">E120*J120</f>
        <v>1950</v>
      </c>
    </row>
    <row r="121" spans="1:12" x14ac:dyDescent="0.25">
      <c r="A121" s="193" t="s">
        <v>81</v>
      </c>
      <c r="B121" s="194" t="s">
        <v>12</v>
      </c>
      <c r="C121" s="195" t="s">
        <v>259</v>
      </c>
      <c r="D121" s="196" t="s">
        <v>10</v>
      </c>
      <c r="E121" s="196">
        <v>1</v>
      </c>
      <c r="F121" s="197">
        <v>0</v>
      </c>
      <c r="G121" s="198"/>
      <c r="H121" s="197">
        <f t="shared" si="17"/>
        <v>0</v>
      </c>
      <c r="I121" s="198"/>
      <c r="J121" s="1">
        <v>2925</v>
      </c>
      <c r="K121" s="1">
        <f t="shared" si="18"/>
        <v>2925</v>
      </c>
    </row>
    <row r="122" spans="1:12" x14ac:dyDescent="0.25">
      <c r="A122" s="193" t="s">
        <v>82</v>
      </c>
      <c r="B122" s="194" t="s">
        <v>12</v>
      </c>
      <c r="C122" s="195" t="s">
        <v>396</v>
      </c>
      <c r="D122" s="196" t="s">
        <v>10</v>
      </c>
      <c r="E122" s="196">
        <v>2</v>
      </c>
      <c r="F122" s="197">
        <v>0</v>
      </c>
      <c r="G122" s="198"/>
      <c r="H122" s="197">
        <f t="shared" si="17"/>
        <v>0</v>
      </c>
      <c r="I122" s="198"/>
      <c r="J122" s="1">
        <v>4115</v>
      </c>
      <c r="K122" s="1">
        <f t="shared" si="18"/>
        <v>8230</v>
      </c>
    </row>
    <row r="123" spans="1:12" x14ac:dyDescent="0.25">
      <c r="A123" s="193" t="s">
        <v>358</v>
      </c>
      <c r="B123" s="194" t="s">
        <v>12</v>
      </c>
      <c r="C123" s="195" t="s">
        <v>157</v>
      </c>
      <c r="D123" s="196" t="s">
        <v>10</v>
      </c>
      <c r="E123" s="196">
        <v>24</v>
      </c>
      <c r="F123" s="197">
        <v>0</v>
      </c>
      <c r="G123" s="199"/>
      <c r="H123" s="197">
        <f t="shared" si="17"/>
        <v>0</v>
      </c>
      <c r="I123" s="198"/>
      <c r="J123" s="1">
        <v>934</v>
      </c>
      <c r="K123" s="1">
        <f t="shared" si="18"/>
        <v>22416</v>
      </c>
    </row>
    <row r="124" spans="1:12" x14ac:dyDescent="0.25">
      <c r="A124" s="193" t="s">
        <v>359</v>
      </c>
      <c r="B124" s="194" t="s">
        <v>12</v>
      </c>
      <c r="C124" s="195" t="s">
        <v>158</v>
      </c>
      <c r="D124" s="196" t="s">
        <v>10</v>
      </c>
      <c r="E124" s="196">
        <v>29</v>
      </c>
      <c r="F124" s="197">
        <v>0</v>
      </c>
      <c r="G124" s="198"/>
      <c r="H124" s="197">
        <f t="shared" si="17"/>
        <v>0</v>
      </c>
      <c r="I124" s="198"/>
      <c r="J124" s="1">
        <v>1052</v>
      </c>
      <c r="K124" s="1">
        <f t="shared" si="18"/>
        <v>30508</v>
      </c>
    </row>
    <row r="125" spans="1:12" x14ac:dyDescent="0.25">
      <c r="A125" s="193" t="s">
        <v>360</v>
      </c>
      <c r="B125" s="194" t="s">
        <v>12</v>
      </c>
      <c r="C125" s="195" t="s">
        <v>159</v>
      </c>
      <c r="D125" s="196" t="s">
        <v>10</v>
      </c>
      <c r="E125" s="196">
        <v>36</v>
      </c>
      <c r="F125" s="197">
        <v>0</v>
      </c>
      <c r="G125" s="198"/>
      <c r="H125" s="197">
        <f t="shared" si="17"/>
        <v>0</v>
      </c>
      <c r="I125" s="198"/>
      <c r="J125" s="1">
        <v>1163</v>
      </c>
      <c r="K125" s="1">
        <f t="shared" si="18"/>
        <v>41868</v>
      </c>
    </row>
    <row r="126" spans="1:12" x14ac:dyDescent="0.25">
      <c r="A126" s="193" t="s">
        <v>361</v>
      </c>
      <c r="B126" s="194" t="s">
        <v>12</v>
      </c>
      <c r="C126" s="195" t="s">
        <v>160</v>
      </c>
      <c r="D126" s="196" t="s">
        <v>10</v>
      </c>
      <c r="E126" s="196">
        <v>13</v>
      </c>
      <c r="F126" s="197">
        <v>0</v>
      </c>
      <c r="G126" s="198"/>
      <c r="H126" s="197">
        <f t="shared" si="17"/>
        <v>0</v>
      </c>
      <c r="I126" s="198"/>
      <c r="J126" s="1">
        <v>1281</v>
      </c>
      <c r="K126" s="1">
        <f t="shared" si="18"/>
        <v>16653</v>
      </c>
    </row>
    <row r="127" spans="1:12" x14ac:dyDescent="0.25">
      <c r="A127" s="193" t="s">
        <v>363</v>
      </c>
      <c r="B127" s="194" t="s">
        <v>12</v>
      </c>
      <c r="C127" s="195" t="s">
        <v>162</v>
      </c>
      <c r="D127" s="196" t="s">
        <v>10</v>
      </c>
      <c r="E127" s="196">
        <v>1</v>
      </c>
      <c r="F127" s="197">
        <v>0</v>
      </c>
      <c r="G127" s="198"/>
      <c r="H127" s="197">
        <f t="shared" si="17"/>
        <v>0</v>
      </c>
      <c r="I127" s="198"/>
      <c r="J127" s="1">
        <v>1518</v>
      </c>
      <c r="K127" s="1">
        <f t="shared" si="18"/>
        <v>1518</v>
      </c>
    </row>
    <row r="128" spans="1:12" x14ac:dyDescent="0.25">
      <c r="A128" s="193" t="s">
        <v>364</v>
      </c>
      <c r="B128" s="194" t="s">
        <v>12</v>
      </c>
      <c r="C128" s="195" t="s">
        <v>163</v>
      </c>
      <c r="D128" s="196" t="s">
        <v>10</v>
      </c>
      <c r="E128" s="196">
        <v>37</v>
      </c>
      <c r="F128" s="197">
        <v>0</v>
      </c>
      <c r="G128" s="198"/>
      <c r="H128" s="197">
        <f t="shared" si="17"/>
        <v>0</v>
      </c>
      <c r="I128" s="198"/>
      <c r="J128" s="1">
        <v>1251</v>
      </c>
      <c r="K128" s="1">
        <f t="shared" si="18"/>
        <v>46287</v>
      </c>
    </row>
    <row r="129" spans="1:11" x14ac:dyDescent="0.25">
      <c r="A129" s="193" t="s">
        <v>365</v>
      </c>
      <c r="B129" s="194" t="s">
        <v>12</v>
      </c>
      <c r="C129" s="195" t="s">
        <v>164</v>
      </c>
      <c r="D129" s="196" t="s">
        <v>10</v>
      </c>
      <c r="E129" s="196">
        <v>67</v>
      </c>
      <c r="F129" s="197">
        <v>0</v>
      </c>
      <c r="G129" s="198"/>
      <c r="H129" s="197">
        <f t="shared" si="17"/>
        <v>0</v>
      </c>
      <c r="I129" s="198"/>
      <c r="J129" s="1">
        <v>1420</v>
      </c>
      <c r="K129" s="1">
        <f t="shared" si="18"/>
        <v>95140</v>
      </c>
    </row>
    <row r="130" spans="1:11" x14ac:dyDescent="0.25">
      <c r="A130" s="193" t="s">
        <v>366</v>
      </c>
      <c r="B130" s="194" t="s">
        <v>12</v>
      </c>
      <c r="C130" s="195" t="s">
        <v>165</v>
      </c>
      <c r="D130" s="196" t="s">
        <v>10</v>
      </c>
      <c r="E130" s="196">
        <v>47</v>
      </c>
      <c r="F130" s="197">
        <v>0</v>
      </c>
      <c r="G130" s="198"/>
      <c r="H130" s="197">
        <f t="shared" si="17"/>
        <v>0</v>
      </c>
      <c r="I130" s="198"/>
      <c r="J130" s="1">
        <v>1585</v>
      </c>
      <c r="K130" s="1">
        <f t="shared" si="18"/>
        <v>74495</v>
      </c>
    </row>
    <row r="131" spans="1:11" x14ac:dyDescent="0.25">
      <c r="A131" s="193" t="s">
        <v>367</v>
      </c>
      <c r="B131" s="194" t="s">
        <v>12</v>
      </c>
      <c r="C131" s="195" t="s">
        <v>410</v>
      </c>
      <c r="D131" s="196" t="s">
        <v>10</v>
      </c>
      <c r="E131" s="196">
        <v>3</v>
      </c>
      <c r="F131" s="197">
        <v>0</v>
      </c>
      <c r="G131" s="198"/>
      <c r="H131" s="197">
        <f t="shared" si="17"/>
        <v>0</v>
      </c>
      <c r="I131" s="198"/>
      <c r="J131" s="1">
        <v>975</v>
      </c>
      <c r="K131" s="1">
        <f t="shared" si="18"/>
        <v>2925</v>
      </c>
    </row>
    <row r="132" spans="1:11" x14ac:dyDescent="0.25">
      <c r="A132" s="193" t="s">
        <v>367</v>
      </c>
      <c r="B132" s="194" t="s">
        <v>12</v>
      </c>
      <c r="C132" s="195" t="s">
        <v>213</v>
      </c>
      <c r="D132" s="196" t="s">
        <v>10</v>
      </c>
      <c r="E132" s="196">
        <v>64</v>
      </c>
      <c r="F132" s="197">
        <v>0</v>
      </c>
      <c r="G132" s="198"/>
      <c r="H132" s="197">
        <f t="shared" si="17"/>
        <v>0</v>
      </c>
      <c r="I132" s="198"/>
      <c r="J132" s="1">
        <v>1170</v>
      </c>
      <c r="K132" s="1">
        <f t="shared" si="18"/>
        <v>74880</v>
      </c>
    </row>
    <row r="133" spans="1:11" x14ac:dyDescent="0.25">
      <c r="A133" s="193" t="s">
        <v>368</v>
      </c>
      <c r="B133" s="194" t="s">
        <v>12</v>
      </c>
      <c r="C133" s="195" t="s">
        <v>170</v>
      </c>
      <c r="D133" s="196" t="s">
        <v>10</v>
      </c>
      <c r="E133" s="196">
        <v>2</v>
      </c>
      <c r="F133" s="197">
        <v>0</v>
      </c>
      <c r="G133" s="198"/>
      <c r="H133" s="197">
        <f t="shared" si="17"/>
        <v>0</v>
      </c>
      <c r="I133" s="198"/>
      <c r="J133" s="1">
        <v>1560</v>
      </c>
      <c r="K133" s="1">
        <f t="shared" si="18"/>
        <v>3120</v>
      </c>
    </row>
    <row r="134" spans="1:11" x14ac:dyDescent="0.25">
      <c r="A134" s="193" t="s">
        <v>369</v>
      </c>
      <c r="B134" s="194" t="s">
        <v>12</v>
      </c>
      <c r="C134" s="195" t="s">
        <v>171</v>
      </c>
      <c r="D134" s="196" t="s">
        <v>10</v>
      </c>
      <c r="E134" s="196">
        <v>37</v>
      </c>
      <c r="F134" s="197">
        <v>0</v>
      </c>
      <c r="G134" s="198"/>
      <c r="H134" s="197">
        <f t="shared" si="17"/>
        <v>0</v>
      </c>
      <c r="I134" s="198"/>
      <c r="J134" s="1">
        <v>1755</v>
      </c>
      <c r="K134" s="1">
        <f t="shared" si="18"/>
        <v>64935</v>
      </c>
    </row>
    <row r="135" spans="1:11" x14ac:dyDescent="0.25">
      <c r="A135" s="193" t="s">
        <v>370</v>
      </c>
      <c r="B135" s="194" t="s">
        <v>12</v>
      </c>
      <c r="C135" s="195" t="s">
        <v>172</v>
      </c>
      <c r="D135" s="196" t="s">
        <v>10</v>
      </c>
      <c r="E135" s="196">
        <v>17</v>
      </c>
      <c r="F135" s="197">
        <v>0</v>
      </c>
      <c r="G135" s="198"/>
      <c r="H135" s="197">
        <f t="shared" si="17"/>
        <v>0</v>
      </c>
      <c r="I135" s="198"/>
      <c r="J135" s="1">
        <v>1950</v>
      </c>
      <c r="K135" s="1">
        <f t="shared" si="18"/>
        <v>33150</v>
      </c>
    </row>
    <row r="136" spans="1:11" x14ac:dyDescent="0.25">
      <c r="A136" s="193" t="s">
        <v>371</v>
      </c>
      <c r="B136" s="194" t="s">
        <v>12</v>
      </c>
      <c r="C136" s="195" t="s">
        <v>177</v>
      </c>
      <c r="D136" s="196" t="s">
        <v>10</v>
      </c>
      <c r="E136" s="196">
        <v>21</v>
      </c>
      <c r="F136" s="197">
        <v>0</v>
      </c>
      <c r="G136" s="199"/>
      <c r="H136" s="197">
        <f t="shared" si="17"/>
        <v>0</v>
      </c>
      <c r="I136" s="198"/>
      <c r="J136" s="1">
        <v>1114</v>
      </c>
      <c r="K136" s="1">
        <f t="shared" si="18"/>
        <v>23394</v>
      </c>
    </row>
    <row r="137" spans="1:11" x14ac:dyDescent="0.25">
      <c r="A137" s="193" t="s">
        <v>372</v>
      </c>
      <c r="B137" s="194" t="s">
        <v>12</v>
      </c>
      <c r="C137" s="195" t="s">
        <v>178</v>
      </c>
      <c r="D137" s="196" t="s">
        <v>10</v>
      </c>
      <c r="E137" s="196">
        <v>129</v>
      </c>
      <c r="F137" s="197">
        <v>0</v>
      </c>
      <c r="G137" s="199"/>
      <c r="H137" s="197">
        <f t="shared" si="17"/>
        <v>0</v>
      </c>
      <c r="I137" s="198"/>
      <c r="J137" s="1">
        <v>1393</v>
      </c>
      <c r="K137" s="1">
        <f t="shared" si="18"/>
        <v>179697</v>
      </c>
    </row>
    <row r="138" spans="1:11" x14ac:dyDescent="0.25">
      <c r="A138" s="193" t="s">
        <v>373</v>
      </c>
      <c r="B138" s="194" t="s">
        <v>12</v>
      </c>
      <c r="C138" s="195" t="s">
        <v>179</v>
      </c>
      <c r="D138" s="196" t="s">
        <v>10</v>
      </c>
      <c r="E138" s="196">
        <v>9</v>
      </c>
      <c r="F138" s="197">
        <v>0</v>
      </c>
      <c r="G138" s="199"/>
      <c r="H138" s="197">
        <f t="shared" si="17"/>
        <v>0</v>
      </c>
      <c r="I138" s="198"/>
      <c r="J138" s="1">
        <v>1671</v>
      </c>
      <c r="K138" s="1">
        <f t="shared" si="18"/>
        <v>15039</v>
      </c>
    </row>
    <row r="139" spans="1:11" x14ac:dyDescent="0.25">
      <c r="A139" s="193" t="s">
        <v>374</v>
      </c>
      <c r="B139" s="194" t="s">
        <v>12</v>
      </c>
      <c r="C139" s="195" t="s">
        <v>180</v>
      </c>
      <c r="D139" s="196" t="s">
        <v>10</v>
      </c>
      <c r="E139" s="196">
        <v>1</v>
      </c>
      <c r="F139" s="197">
        <v>0</v>
      </c>
      <c r="G139" s="199"/>
      <c r="H139" s="197">
        <f t="shared" si="17"/>
        <v>0</v>
      </c>
      <c r="I139" s="198"/>
      <c r="J139" s="1">
        <v>1950</v>
      </c>
      <c r="K139" s="1">
        <f t="shared" si="18"/>
        <v>1950</v>
      </c>
    </row>
    <row r="140" spans="1:11" x14ac:dyDescent="0.25">
      <c r="A140" s="193" t="s">
        <v>375</v>
      </c>
      <c r="B140" s="194" t="s">
        <v>12</v>
      </c>
      <c r="C140" s="195" t="s">
        <v>181</v>
      </c>
      <c r="D140" s="196" t="s">
        <v>10</v>
      </c>
      <c r="E140" s="196">
        <v>3</v>
      </c>
      <c r="F140" s="197">
        <v>0</v>
      </c>
      <c r="G140" s="199"/>
      <c r="H140" s="197">
        <f t="shared" si="17"/>
        <v>0</v>
      </c>
      <c r="I140" s="198"/>
      <c r="J140" s="1">
        <v>2228</v>
      </c>
      <c r="K140" s="1">
        <f t="shared" si="18"/>
        <v>6684</v>
      </c>
    </row>
    <row r="141" spans="1:11" x14ac:dyDescent="0.25">
      <c r="A141" s="193" t="s">
        <v>376</v>
      </c>
      <c r="B141" s="194" t="s">
        <v>12</v>
      </c>
      <c r="C141" s="195" t="s">
        <v>182</v>
      </c>
      <c r="D141" s="196" t="s">
        <v>10</v>
      </c>
      <c r="E141" s="196">
        <v>17</v>
      </c>
      <c r="F141" s="197">
        <v>0</v>
      </c>
      <c r="G141" s="199"/>
      <c r="H141" s="197">
        <f t="shared" si="17"/>
        <v>0</v>
      </c>
      <c r="I141" s="198"/>
      <c r="J141" s="1">
        <v>2507</v>
      </c>
      <c r="K141" s="1">
        <f t="shared" si="18"/>
        <v>42619</v>
      </c>
    </row>
    <row r="142" spans="1:11" x14ac:dyDescent="0.25">
      <c r="A142" s="193" t="s">
        <v>377</v>
      </c>
      <c r="B142" s="194" t="s">
        <v>12</v>
      </c>
      <c r="C142" s="195" t="s">
        <v>183</v>
      </c>
      <c r="D142" s="196" t="s">
        <v>10</v>
      </c>
      <c r="E142" s="196">
        <v>1</v>
      </c>
      <c r="F142" s="197">
        <v>0</v>
      </c>
      <c r="G142" s="199"/>
      <c r="H142" s="197">
        <f t="shared" si="17"/>
        <v>0</v>
      </c>
      <c r="I142" s="198"/>
      <c r="J142" s="1">
        <v>2785</v>
      </c>
      <c r="K142" s="1">
        <f t="shared" si="18"/>
        <v>2785</v>
      </c>
    </row>
  </sheetData>
  <mergeCells count="8">
    <mergeCell ref="F3:G3"/>
    <mergeCell ref="H3:I3"/>
    <mergeCell ref="F86:I86"/>
    <mergeCell ref="A3:A4"/>
    <mergeCell ref="B3:B4"/>
    <mergeCell ref="C3:C4"/>
    <mergeCell ref="D3:D4"/>
    <mergeCell ref="E3:E4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 К18 </vt:lpstr>
      <vt:lpstr>Радиаторы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dcterms:created xsi:type="dcterms:W3CDTF">2024-06-03T09:58:33Z</dcterms:created>
  <dcterms:modified xsi:type="dcterms:W3CDTF">2024-06-06T07:37:54Z</dcterms:modified>
</cp:coreProperties>
</file>